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xr:revisionPtr revIDLastSave="0" documentId="13_ncr:1_{4E42C46B-C5CD-4186-8A10-490CDD46A25C}" xr6:coauthVersionLast="34" xr6:coauthVersionMax="34" xr10:uidLastSave="{00000000-0000-0000-0000-000000000000}"/>
  <bookViews>
    <workbookView xWindow="0" yWindow="0" windowWidth="20490" windowHeight="7875" firstSheet="1" activeTab="1" xr2:uid="{00000000-000D-0000-FFFF-FFFF00000000}"/>
  </bookViews>
  <sheets>
    <sheet name="Hoja1" sheetId="5" state="hidden" r:id="rId1"/>
    <sheet name="F6a" sheetId="1" r:id="rId2"/>
    <sheet name="F6b" sheetId="2" state="hidden" r:id="rId3"/>
    <sheet name="F6c" sheetId="3" state="hidden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F6c!$A$3:$G$80</definedName>
    <definedName name="_xlnm._FilterDatabase" localSheetId="4" hidden="1">F6d!$A$3:$G$26</definedName>
    <definedName name="GASTO_E_T1">F6b!$B$41</definedName>
    <definedName name="GASTO_E_T2">F6b!$C$41</definedName>
    <definedName name="GASTO_E_T3">F6b!$D$41</definedName>
    <definedName name="GASTO_E_T4">F6b!$E$41</definedName>
    <definedName name="GASTO_E_T5">F6b!$F$41</definedName>
    <definedName name="GASTO_E_T6">F6b!$G$41</definedName>
    <definedName name="GASTO_NE_FIN_01">F6b!$B$40</definedName>
    <definedName name="GASTO_NE_FIN_02">F6b!$C$40</definedName>
    <definedName name="GASTO_NE_FIN_03">F6b!$D$40</definedName>
    <definedName name="GASTO_NE_FIN_04">F6b!$E$40</definedName>
    <definedName name="GASTO_NE_FIN_05">F6b!$F$40</definedName>
    <definedName name="GASTO_NE_FIN_06">F6b!$G$40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_xlnm.Print_Titles" localSheetId="1">F6a!$1:$3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4" i="4"/>
  <c r="F23" i="4"/>
  <c r="E23" i="4"/>
  <c r="D23" i="4"/>
  <c r="G23" i="4" s="1"/>
  <c r="C23" i="4"/>
  <c r="B23" i="4"/>
  <c r="F19" i="4"/>
  <c r="F17" i="4" s="1"/>
  <c r="E19" i="4"/>
  <c r="E17" i="4" s="1"/>
  <c r="E16" i="4" s="1"/>
  <c r="D19" i="4"/>
  <c r="B19" i="4"/>
  <c r="B17" i="4" s="1"/>
  <c r="B16" i="4" s="1"/>
  <c r="G18" i="4"/>
  <c r="D17" i="4"/>
  <c r="G17" i="4" s="1"/>
  <c r="G13" i="4"/>
  <c r="G12" i="4"/>
  <c r="F11" i="4"/>
  <c r="E11" i="4"/>
  <c r="G11" i="4" s="1"/>
  <c r="D11" i="4"/>
  <c r="C11" i="4"/>
  <c r="B11" i="4"/>
  <c r="G10" i="4"/>
  <c r="C10" i="4"/>
  <c r="G7" i="4"/>
  <c r="F7" i="4"/>
  <c r="F5" i="4" s="1"/>
  <c r="F4" i="4" s="1"/>
  <c r="E7" i="4"/>
  <c r="E5" i="4" s="1"/>
  <c r="E4" i="4" s="1"/>
  <c r="E27" i="4" s="1"/>
  <c r="D7" i="4"/>
  <c r="C7" i="4"/>
  <c r="B7" i="4"/>
  <c r="B5" i="4" s="1"/>
  <c r="B4" i="4" s="1"/>
  <c r="G6" i="4"/>
  <c r="D5" i="4"/>
  <c r="G77" i="3"/>
  <c r="G76" i="3"/>
  <c r="G75" i="3"/>
  <c r="G74" i="3"/>
  <c r="F73" i="3"/>
  <c r="E73" i="3"/>
  <c r="G73" i="3" s="1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C62" i="3"/>
  <c r="B62" i="3"/>
  <c r="G60" i="3"/>
  <c r="G59" i="3"/>
  <c r="G58" i="3"/>
  <c r="G57" i="3"/>
  <c r="G56" i="3"/>
  <c r="G55" i="3"/>
  <c r="G54" i="3"/>
  <c r="F53" i="3"/>
  <c r="E53" i="3"/>
  <c r="G53" i="3" s="1"/>
  <c r="D53" i="3"/>
  <c r="C53" i="3"/>
  <c r="B53" i="3"/>
  <c r="G51" i="3"/>
  <c r="G50" i="3"/>
  <c r="G49" i="3"/>
  <c r="G48" i="3"/>
  <c r="G47" i="3"/>
  <c r="G46" i="3"/>
  <c r="G45" i="3"/>
  <c r="G44" i="3"/>
  <c r="G43" i="3"/>
  <c r="F43" i="3"/>
  <c r="E43" i="3"/>
  <c r="D43" i="3"/>
  <c r="C43" i="3"/>
  <c r="C42" i="3" s="1"/>
  <c r="B43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D25" i="3"/>
  <c r="G25" i="3" s="1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D6" i="3"/>
  <c r="C6" i="3"/>
  <c r="B6" i="3"/>
  <c r="B5" i="3" s="1"/>
  <c r="C5" i="3"/>
  <c r="E50" i="2"/>
  <c r="G48" i="2"/>
  <c r="G47" i="2"/>
  <c r="G46" i="2"/>
  <c r="G45" i="2"/>
  <c r="G44" i="2"/>
  <c r="G43" i="2"/>
  <c r="G42" i="2"/>
  <c r="G41" i="2"/>
  <c r="G40" i="2"/>
  <c r="G39" i="2"/>
  <c r="F38" i="2"/>
  <c r="E38" i="2"/>
  <c r="D38" i="2"/>
  <c r="C38" i="2"/>
  <c r="C50" i="2" s="1"/>
  <c r="B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5" i="2"/>
  <c r="F50" i="2" s="1"/>
  <c r="E5" i="2"/>
  <c r="D5" i="2"/>
  <c r="D50" i="2" s="1"/>
  <c r="C5" i="2"/>
  <c r="B5" i="2"/>
  <c r="G146" i="1"/>
  <c r="G145" i="1" s="1"/>
  <c r="F145" i="1"/>
  <c r="E145" i="1"/>
  <c r="D145" i="1"/>
  <c r="C145" i="1"/>
  <c r="G144" i="1"/>
  <c r="G141" i="1" s="1"/>
  <c r="F141" i="1"/>
  <c r="E141" i="1"/>
  <c r="D141" i="1"/>
  <c r="C141" i="1"/>
  <c r="G140" i="1"/>
  <c r="G132" i="1" s="1"/>
  <c r="F132" i="1"/>
  <c r="E132" i="1"/>
  <c r="D132" i="1"/>
  <c r="C132" i="1"/>
  <c r="G130" i="1"/>
  <c r="G129" i="1"/>
  <c r="G128" i="1" s="1"/>
  <c r="F128" i="1"/>
  <c r="E128" i="1"/>
  <c r="D128" i="1"/>
  <c r="C128" i="1"/>
  <c r="F118" i="1"/>
  <c r="E118" i="1"/>
  <c r="D118" i="1"/>
  <c r="C118" i="1"/>
  <c r="G120" i="1"/>
  <c r="G118" i="1" s="1"/>
  <c r="G119" i="1"/>
  <c r="G112" i="1"/>
  <c r="G111" i="1"/>
  <c r="F108" i="1"/>
  <c r="E108" i="1"/>
  <c r="D108" i="1"/>
  <c r="C108" i="1"/>
  <c r="G107" i="1"/>
  <c r="G106" i="1"/>
  <c r="G105" i="1"/>
  <c r="G104" i="1"/>
  <c r="G103" i="1"/>
  <c r="G102" i="1"/>
  <c r="G101" i="1"/>
  <c r="G100" i="1"/>
  <c r="G99" i="1"/>
  <c r="F98" i="1"/>
  <c r="E98" i="1"/>
  <c r="D98" i="1"/>
  <c r="C98" i="1"/>
  <c r="G97" i="1"/>
  <c r="G96" i="1"/>
  <c r="G95" i="1"/>
  <c r="G94" i="1"/>
  <c r="G93" i="1"/>
  <c r="G92" i="1"/>
  <c r="G91" i="1"/>
  <c r="G90" i="1"/>
  <c r="G89" i="1"/>
  <c r="F88" i="1"/>
  <c r="E88" i="1"/>
  <c r="D88" i="1"/>
  <c r="C88" i="1"/>
  <c r="G85" i="1"/>
  <c r="G84" i="1"/>
  <c r="G83" i="1"/>
  <c r="G82" i="1"/>
  <c r="G81" i="1"/>
  <c r="G80" i="1" s="1"/>
  <c r="F80" i="1"/>
  <c r="E80" i="1"/>
  <c r="D80" i="1"/>
  <c r="C80" i="1"/>
  <c r="F66" i="1"/>
  <c r="E66" i="1"/>
  <c r="D66" i="1"/>
  <c r="C66" i="1"/>
  <c r="F70" i="1"/>
  <c r="E70" i="1"/>
  <c r="D70" i="1"/>
  <c r="C70" i="1"/>
  <c r="G72" i="1"/>
  <c r="G70" i="1" s="1"/>
  <c r="G69" i="1"/>
  <c r="G66" i="1" s="1"/>
  <c r="G65" i="1"/>
  <c r="G57" i="1" s="1"/>
  <c r="F57" i="1"/>
  <c r="E57" i="1"/>
  <c r="D57" i="1"/>
  <c r="C57" i="1"/>
  <c r="G55" i="1"/>
  <c r="G54" i="1"/>
  <c r="F53" i="1"/>
  <c r="E53" i="1"/>
  <c r="D53" i="1"/>
  <c r="C53" i="1"/>
  <c r="G52" i="1"/>
  <c r="G51" i="1"/>
  <c r="G50" i="1"/>
  <c r="G49" i="1"/>
  <c r="G48" i="1"/>
  <c r="G47" i="1"/>
  <c r="G46" i="1"/>
  <c r="G45" i="1"/>
  <c r="G44" i="1"/>
  <c r="F43" i="1"/>
  <c r="E43" i="1"/>
  <c r="D43" i="1"/>
  <c r="C43" i="1"/>
  <c r="G42" i="1"/>
  <c r="G41" i="1"/>
  <c r="G40" i="1"/>
  <c r="G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G28" i="1"/>
  <c r="G27" i="1"/>
  <c r="G26" i="1"/>
  <c r="G25" i="1"/>
  <c r="G24" i="1"/>
  <c r="F23" i="1"/>
  <c r="E23" i="1"/>
  <c r="D23" i="1"/>
  <c r="C23" i="1"/>
  <c r="G22" i="1"/>
  <c r="G21" i="1"/>
  <c r="G20" i="1"/>
  <c r="G19" i="1"/>
  <c r="G18" i="1"/>
  <c r="G17" i="1"/>
  <c r="G16" i="1"/>
  <c r="G15" i="1"/>
  <c r="G13" i="1" s="1"/>
  <c r="G14" i="1"/>
  <c r="F13" i="1"/>
  <c r="F4" i="1" s="1"/>
  <c r="E13" i="1"/>
  <c r="D13" i="1"/>
  <c r="C13" i="1"/>
  <c r="F5" i="1"/>
  <c r="E5" i="1"/>
  <c r="D5" i="1"/>
  <c r="C5" i="1"/>
  <c r="C4" i="1"/>
  <c r="G10" i="1"/>
  <c r="G9" i="1"/>
  <c r="G8" i="1"/>
  <c r="G7" i="1"/>
  <c r="G6" i="1"/>
  <c r="G5" i="1" s="1"/>
  <c r="B79" i="3" l="1"/>
  <c r="F79" i="3"/>
  <c r="G5" i="4"/>
  <c r="G4" i="4" s="1"/>
  <c r="G23" i="1"/>
  <c r="G5" i="2"/>
  <c r="D42" i="3"/>
  <c r="G42" i="3" s="1"/>
  <c r="B42" i="3"/>
  <c r="F42" i="3"/>
  <c r="G19" i="4"/>
  <c r="G16" i="4" s="1"/>
  <c r="G27" i="4" s="1"/>
  <c r="G33" i="1"/>
  <c r="G4" i="1" s="1"/>
  <c r="G43" i="1"/>
  <c r="G88" i="1"/>
  <c r="G38" i="2"/>
  <c r="G6" i="3"/>
  <c r="G5" i="3" s="1"/>
  <c r="G79" i="3" s="1"/>
  <c r="E42" i="3"/>
  <c r="G53" i="1"/>
  <c r="C79" i="1"/>
  <c r="C154" i="1" s="1"/>
  <c r="G98" i="1"/>
  <c r="G79" i="1" s="1"/>
  <c r="G108" i="1"/>
  <c r="E5" i="3"/>
  <c r="E79" i="3" s="1"/>
  <c r="G62" i="3"/>
  <c r="F27" i="4"/>
  <c r="F16" i="4"/>
  <c r="B27" i="4"/>
  <c r="D4" i="4"/>
  <c r="C5" i="4"/>
  <c r="C4" i="4" s="1"/>
  <c r="D16" i="4"/>
  <c r="C19" i="4"/>
  <c r="C17" i="4"/>
  <c r="C79" i="3"/>
  <c r="D5" i="3"/>
  <c r="D79" i="1"/>
  <c r="F79" i="1"/>
  <c r="F154" i="1" s="1"/>
  <c r="E79" i="1"/>
  <c r="D4" i="1"/>
  <c r="D154" i="1" s="1"/>
  <c r="E4" i="1"/>
  <c r="E154" i="1" s="1"/>
  <c r="G154" i="1" l="1"/>
  <c r="C16" i="4"/>
  <c r="C27" i="4" s="1"/>
  <c r="G50" i="2"/>
  <c r="D79" i="3"/>
  <c r="D27" i="4"/>
</calcChain>
</file>

<file path=xl/sharedStrings.xml><?xml version="1.0" encoding="utf-8"?>
<sst xmlns="http://schemas.openxmlformats.org/spreadsheetml/2006/main" count="321" uniqueCount="187">
  <si>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</si>
  <si>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</si>
  <si>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</si>
  <si>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</si>
  <si>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</si>
  <si>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</si>
  <si>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</si>
  <si>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</si>
  <si>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</si>
  <si>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</si>
  <si>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</si>
  <si>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</si>
  <si>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</si>
  <si>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</si>
  <si>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</si>
  <si>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</si>
  <si>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</si>
  <si>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</si>
  <si>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</si>
  <si>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</si>
  <si>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</si>
  <si>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</si>
  <si>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</si>
  <si>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</si>
  <si>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</si>
  <si>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</si>
  <si>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</si>
  <si>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</si>
  <si>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</si>
  <si>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</si>
  <si>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</si>
  <si>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</si>
  <si>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</si>
  <si>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</si>
  <si>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</si>
  <si>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</si>
  <si>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</si>
  <si>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</si>
  <si>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</si>
  <si>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</si>
  <si>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</si>
  <si>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</si>
  <si>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</si>
  <si>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</si>
  <si>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</si>
  <si>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</si>
  <si>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</si>
  <si>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</si>
  <si>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</si>
  <si>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</si>
  <si>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</si>
  <si>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</si>
  <si>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</si>
  <si>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</si>
  <si>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</si>
  <si>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</si>
  <si>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</si>
  <si>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</si>
  <si>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</si>
  <si>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</si>
  <si>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</si>
  <si>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</si>
  <si>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</si>
  <si>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</si>
  <si>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</si>
  <si>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</si>
  <si>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</si>
  <si>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</si>
  <si>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</si>
  <si>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</si>
  <si>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</si>
  <si>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</si>
  <si>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</si>
  <si>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</si>
  <si>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</si>
  <si>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</si>
  <si>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</si>
  <si>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</si>
  <si>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</si>
  <si>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</si>
  <si>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</si>
  <si>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</si>
  <si>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</si>
  <si>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</si>
  <si>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</si>
  <si>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</si>
  <si>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</si>
  <si>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</si>
  <si>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</si>
  <si>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</si>
  <si>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</si>
  <si>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</si>
  <si>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</si>
  <si>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</si>
  <si>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</si>
  <si>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</si>
  <si>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</si>
  <si>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</si>
  <si>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</si>
  <si>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</si>
  <si>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</si>
  <si>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</si>
  <si>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</si>
  <si>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</si>
  <si>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</si>
  <si>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</si>
  <si>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</si>
  <si>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</si>
  <si>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</si>
  <si>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</si>
  <si>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</si>
  <si>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</si>
  <si>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</si>
  <si>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</si>
  <si>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</si>
  <si>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</si>
  <si>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</si>
  <si>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</si>
  <si>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</si>
  <si>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</si>
  <si>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</si>
  <si>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</si>
  <si>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</si>
  <si>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</si>
  <si>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</si>
  <si>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</si>
  <si>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</si>
  <si>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</si>
  <si>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</si>
  <si>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</si>
  <si>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</si>
  <si>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</si>
  <si>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</si>
  <si>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</si>
  <si>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</si>
  <si>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</si>
  <si>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</si>
  <si>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</si>
  <si>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</si>
  <si>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</si>
  <si>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</si>
  <si>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</si>
  <si>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</si>
  <si>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</si>
  <si>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</si>
  <si>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</si>
  <si>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</si>
  <si>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</si>
  <si>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</si>
  <si>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</si>
  <si>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</si>
  <si>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</si>
  <si>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</si>
  <si>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</si>
  <si>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</si>
  <si>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</si>
  <si>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</si>
  <si>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</si>
  <si>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</si>
  <si>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</si>
  <si>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</si>
  <si>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</si>
  <si>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</si>
  <si>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</si>
  <si>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</si>
  <si>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</si>
  <si>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</si>
  <si>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</si>
  <si>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</si>
  <si>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</si>
  <si>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</si>
  <si>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</si>
  <si>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</si>
  <si>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</si>
  <si>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</si>
  <si>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</si>
  <si>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</si>
  <si>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</si>
  <si>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</si>
  <si>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</si>
  <si>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</si>
  <si>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</si>
  <si>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30 de Junio de 2018
(PESOS)</t>
  </si>
  <si>
    <t xml:space="preserve">    31111-1001  DIR COM MPAL DEPORTE</t>
  </si>
  <si>
    <t>MUNICIPIO DE COMONFORT, GUANAJUATO
Estado Analítico del Ejercicio del Presupuesto de Egresos Detallado - LDF
Clasificación Administrativa
Del 1 de Enero al 30 de Junio de 2018
(PESOS)</t>
  </si>
  <si>
    <t>MUNICIPIO DE COMONFORT, GUANAJUATO
Estado Analítico del Ejercicio del Presupuesto de Egresos Detallado - LDF
Clasificación Funcional (Finalidad y Función)
Del 1 de Enero al 30 de Junio de 2018
(PESOS)</t>
  </si>
  <si>
    <t>MUNICIPIO DE COMONFORT, GUANAJUATO
Estado Analítico del Ejercicio del Presupuesto de Egresos Detallado - LDF
Clasificación de Servicios Personales por Categoría
Del 1 de Enero al 30 de Junio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</si>
</sst>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justify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justify" vertical="center" wrapText="1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indent="3"/>
    </xf>
    <xf numFmtId="0" fontId="8" fillId="0" borderId="7" xfId="0" applyFont="1" applyFill="1" applyBorder="1" applyAlignment="1">
      <alignment horizontal="left" vertical="center" indent="6"/>
    </xf>
    <xf numFmtId="0" fontId="8" fillId="0" borderId="7" xfId="0" applyFont="1" applyFill="1" applyBorder="1" applyAlignment="1">
      <alignment horizontal="left" vertical="center" indent="9"/>
    </xf>
    <xf numFmtId="0" fontId="8" fillId="0" borderId="7" xfId="0" applyFont="1" applyFill="1" applyBorder="1" applyAlignment="1">
      <alignment horizontal="left" vertical="center" wrapText="1" indent="9"/>
    </xf>
    <xf numFmtId="0" fontId="8" fillId="0" borderId="7" xfId="0" applyFont="1" applyFill="1" applyBorder="1" applyAlignment="1">
      <alignment horizontal="left" vertical="center" wrapText="1" indent="6"/>
    </xf>
    <xf numFmtId="0" fontId="8" fillId="0" borderId="7" xfId="0" applyFont="1" applyFill="1" applyBorder="1" applyAlignment="1">
      <alignment horizontal="left" wrapText="1" indent="9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8" fillId="0" borderId="15" xfId="0" applyNumberFormat="1" applyFont="1" applyFill="1" applyBorder="1"/>
    <xf numFmtId="0" fontId="5" fillId="0" borderId="15" xfId="0" applyFont="1" applyBorder="1"/>
    <xf numFmtId="0" fontId="5" fillId="0" borderId="6" xfId="0" applyFont="1" applyBorder="1"/>
    <xf numFmtId="0" fontId="4" fillId="0" borderId="8" xfId="0" applyFont="1" applyFill="1" applyBorder="1" applyAlignment="1">
      <alignment horizontal="left" vertical="center" indent="3"/>
    </xf>
    <xf numFmtId="0" fontId="5" fillId="0" borderId="11" xfId="0" applyFont="1" applyFill="1" applyBorder="1" applyAlignment="1">
      <alignment horizontal="left" vertical="center" indent="6"/>
    </xf>
    <xf numFmtId="0" fontId="5" fillId="0" borderId="11" xfId="0" applyFont="1" applyFill="1" applyBorder="1" applyAlignment="1">
      <alignment horizontal="left" vertical="center" indent="9"/>
    </xf>
    <xf numFmtId="0" fontId="5" fillId="0" borderId="11" xfId="0" applyFont="1" applyFill="1" applyBorder="1" applyAlignment="1">
      <alignment horizontal="left" vertical="center" wrapText="1" indent="6"/>
    </xf>
    <xf numFmtId="0" fontId="5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indent="3"/>
    </xf>
    <xf numFmtId="0" fontId="4" fillId="0" borderId="11" xfId="0" applyFont="1" applyFill="1" applyBorder="1" applyAlignment="1">
      <alignment horizontal="left" vertical="center" indent="3"/>
    </xf>
    <xf numFmtId="0" fontId="5" fillId="0" borderId="13" xfId="0" applyFont="1" applyBorder="1" applyAlignment="1">
      <alignment vertical="center"/>
    </xf>
    <xf numFmtId="4" fontId="7" fillId="0" borderId="7" xfId="0" applyNumberFormat="1" applyFont="1" applyFill="1" applyBorder="1" applyAlignment="1" applyProtection="1">
      <alignment vertical="center"/>
      <protection locked="0"/>
    </xf>
    <xf numFmtId="4" fontId="8" fillId="0" borderId="7" xfId="0" applyNumberFormat="1" applyFont="1" applyFill="1" applyBorder="1" applyAlignment="1" applyProtection="1">
      <alignment vertical="center"/>
      <protection locked="0"/>
    </xf>
    <xf numFmtId="4" fontId="8" fillId="0" borderId="6" xfId="0" applyNumberFormat="1" applyFont="1" applyBorder="1" applyAlignment="1">
      <alignment vertical="center"/>
    </xf>
    <xf numFmtId="4" fontId="7" fillId="0" borderId="4" xfId="0" applyNumberFormat="1" applyFont="1" applyFill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11"/>
  </cols>
  <sheetData>
    <row r="1" spans="1:2">
      <c r="A1" s="10"/>
      <c r="B1" s="10"/>
    </row>
    <row r="2020" spans="1:1">
      <c r="A2020" s="12" t="s">
        <v>129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tabSelected="1" zoomScale="98" zoomScaleNormal="98" workbookViewId="0">
      <selection activeCell="A5" sqref="A5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74" t="s">
        <v>182</v>
      </c>
      <c r="B1" s="75"/>
      <c r="C1" s="75"/>
      <c r="D1" s="75"/>
      <c r="E1" s="75"/>
      <c r="F1" s="75"/>
      <c r="G1" s="76"/>
    </row>
    <row r="2" spans="1:7">
      <c r="A2" s="13"/>
      <c r="B2" s="77" t="s">
        <v>0</v>
      </c>
      <c r="C2" s="77"/>
      <c r="D2" s="77"/>
      <c r="E2" s="77"/>
      <c r="F2" s="77"/>
      <c r="G2" s="13"/>
    </row>
    <row r="3" spans="1:7" ht="22.5">
      <c r="A3" s="14" t="s">
        <v>1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4" t="s">
        <v>7</v>
      </c>
    </row>
    <row r="4" spans="1:7">
      <c r="A4" s="2" t="s">
        <v>8</v>
      </c>
      <c r="B4" s="27">
        <v>132795287.85000001</v>
      </c>
      <c r="C4" s="63">
        <f t="shared" ref="C4:G4" si="0">SUM(C5,C13,C23,C33,C43,C53,C57,C66,C70)</f>
        <v>3713863.680000003</v>
      </c>
      <c r="D4" s="63">
        <f t="shared" si="0"/>
        <v>136509151.53</v>
      </c>
      <c r="E4" s="63">
        <f t="shared" si="0"/>
        <v>68560175.390000001</v>
      </c>
      <c r="F4" s="63">
        <f t="shared" si="0"/>
        <v>68560175.390000001</v>
      </c>
      <c r="G4" s="63">
        <f t="shared" si="0"/>
        <v>67948976.140000001</v>
      </c>
    </row>
    <row r="5" spans="1:7">
      <c r="A5" s="3" t="s">
        <v>9</v>
      </c>
      <c r="B5" s="24">
        <v>71991405.870000005</v>
      </c>
      <c r="C5" s="63">
        <f t="shared" ref="C5:F5" si="1">SUM(C6:C12)</f>
        <v>-2039495.6499999992</v>
      </c>
      <c r="D5" s="63">
        <f t="shared" si="1"/>
        <v>69951910.219999999</v>
      </c>
      <c r="E5" s="63">
        <f t="shared" si="1"/>
        <v>28957053.729999997</v>
      </c>
      <c r="F5" s="63">
        <f t="shared" si="1"/>
        <v>28957053.729999997</v>
      </c>
      <c r="G5" s="63">
        <f>SUM(G6:G12)</f>
        <v>40994856.490000002</v>
      </c>
    </row>
    <row r="6" spans="1:7">
      <c r="A6" s="4" t="s">
        <v>10</v>
      </c>
      <c r="B6" s="25">
        <v>26758113.489999998</v>
      </c>
      <c r="C6" s="64">
        <v>-810362.57999999821</v>
      </c>
      <c r="D6" s="64">
        <v>25947750.91</v>
      </c>
      <c r="E6" s="64">
        <v>12071906.67</v>
      </c>
      <c r="F6" s="64">
        <v>12071906.67</v>
      </c>
      <c r="G6" s="64">
        <f>D6-E6</f>
        <v>13875844.24</v>
      </c>
    </row>
    <row r="7" spans="1:7">
      <c r="A7" s="4" t="s">
        <v>11</v>
      </c>
      <c r="B7" s="25">
        <v>18338216.34</v>
      </c>
      <c r="C7" s="64">
        <v>-557080.75</v>
      </c>
      <c r="D7" s="64">
        <v>17781135.59</v>
      </c>
      <c r="E7" s="64">
        <v>8192326.0800000001</v>
      </c>
      <c r="F7" s="64">
        <v>8192326.0800000001</v>
      </c>
      <c r="G7" s="64">
        <f>D7-E7</f>
        <v>9588809.5099999998</v>
      </c>
    </row>
    <row r="8" spans="1:7">
      <c r="A8" s="4" t="s">
        <v>12</v>
      </c>
      <c r="B8" s="25">
        <v>9318641.2200000007</v>
      </c>
      <c r="C8" s="64">
        <v>-279969.11000000127</v>
      </c>
      <c r="D8" s="64">
        <v>9038672.1099999994</v>
      </c>
      <c r="E8" s="64">
        <v>1859250.93</v>
      </c>
      <c r="F8" s="64">
        <v>1859250.93</v>
      </c>
      <c r="G8" s="64">
        <f t="shared" ref="G8:G10" si="2">D8-E8</f>
        <v>7179421.1799999997</v>
      </c>
    </row>
    <row r="9" spans="1:7">
      <c r="A9" s="4" t="s">
        <v>13</v>
      </c>
      <c r="B9" s="25">
        <v>2079694.06</v>
      </c>
      <c r="C9" s="64">
        <v>-62476.360000000102</v>
      </c>
      <c r="D9" s="64">
        <v>2017217.7</v>
      </c>
      <c r="E9" s="64">
        <v>1063222.49</v>
      </c>
      <c r="F9" s="64">
        <v>1063222.49</v>
      </c>
      <c r="G9" s="64">
        <f t="shared" si="2"/>
        <v>953995.21</v>
      </c>
    </row>
    <row r="10" spans="1:7">
      <c r="A10" s="4" t="s">
        <v>14</v>
      </c>
      <c r="B10" s="25">
        <v>15496740.76</v>
      </c>
      <c r="C10" s="64">
        <v>-329606.84999999963</v>
      </c>
      <c r="D10" s="64">
        <v>15167133.91</v>
      </c>
      <c r="E10" s="64">
        <v>5770347.5599999996</v>
      </c>
      <c r="F10" s="64">
        <v>5770347.5599999996</v>
      </c>
      <c r="G10" s="64">
        <f t="shared" si="2"/>
        <v>9396786.3500000015</v>
      </c>
    </row>
    <row r="11" spans="1:7">
      <c r="A11" s="4" t="s">
        <v>15</v>
      </c>
      <c r="B11" s="25"/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>
      <c r="A12" s="4" t="s">
        <v>16</v>
      </c>
      <c r="B12" s="25"/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>
      <c r="A13" s="3" t="s">
        <v>17</v>
      </c>
      <c r="B13" s="24">
        <v>8951499.5</v>
      </c>
      <c r="C13" s="63">
        <f t="shared" ref="C13:F13" si="3">SUM(C14:C22)</f>
        <v>-1048474.5199999999</v>
      </c>
      <c r="D13" s="63">
        <f t="shared" si="3"/>
        <v>7903024.9799999986</v>
      </c>
      <c r="E13" s="63">
        <f t="shared" si="3"/>
        <v>4040024.5999999992</v>
      </c>
      <c r="F13" s="63">
        <f t="shared" si="3"/>
        <v>4040024.5999999992</v>
      </c>
      <c r="G13" s="63">
        <f>SUM(G14:G22)</f>
        <v>3863000.38</v>
      </c>
    </row>
    <row r="14" spans="1:7">
      <c r="A14" s="4" t="s">
        <v>18</v>
      </c>
      <c r="B14" s="25">
        <v>1683155.04</v>
      </c>
      <c r="C14" s="64">
        <v>80458.379999999888</v>
      </c>
      <c r="D14" s="64">
        <v>1763613.42</v>
      </c>
      <c r="E14" s="64">
        <v>900759.45</v>
      </c>
      <c r="F14" s="64">
        <v>900759.45</v>
      </c>
      <c r="G14" s="64">
        <f>D14-E14</f>
        <v>862853.97</v>
      </c>
    </row>
    <row r="15" spans="1:7">
      <c r="A15" s="4" t="s">
        <v>19</v>
      </c>
      <c r="B15" s="25">
        <v>762915</v>
      </c>
      <c r="C15" s="64">
        <v>1061.7299999999814</v>
      </c>
      <c r="D15" s="64">
        <v>763976.73</v>
      </c>
      <c r="E15" s="64">
        <v>470366.71</v>
      </c>
      <c r="F15" s="64">
        <v>470366.71</v>
      </c>
      <c r="G15" s="64">
        <f t="shared" ref="G15:G22" si="4">D15-E15</f>
        <v>293610.01999999996</v>
      </c>
    </row>
    <row r="16" spans="1:7">
      <c r="A16" s="4" t="s">
        <v>20</v>
      </c>
      <c r="B16" s="25">
        <v>20415</v>
      </c>
      <c r="C16" s="64">
        <v>18142.800000000003</v>
      </c>
      <c r="D16" s="64">
        <v>38557.800000000003</v>
      </c>
      <c r="E16" s="64">
        <v>38500</v>
      </c>
      <c r="F16" s="64">
        <v>38500</v>
      </c>
      <c r="G16" s="64">
        <f t="shared" si="4"/>
        <v>57.80000000000291</v>
      </c>
    </row>
    <row r="17" spans="1:7">
      <c r="A17" s="4" t="s">
        <v>21</v>
      </c>
      <c r="B17" s="25">
        <v>2117202.2599999998</v>
      </c>
      <c r="C17" s="64">
        <v>-514610.08999999985</v>
      </c>
      <c r="D17" s="64">
        <v>1602592.17</v>
      </c>
      <c r="E17" s="64">
        <v>1034639.83</v>
      </c>
      <c r="F17" s="64">
        <v>1034639.83</v>
      </c>
      <c r="G17" s="64">
        <f t="shared" si="4"/>
        <v>567952.34</v>
      </c>
    </row>
    <row r="18" spans="1:7">
      <c r="A18" s="4" t="s">
        <v>22</v>
      </c>
      <c r="B18" s="25">
        <v>128510</v>
      </c>
      <c r="C18" s="64">
        <v>-4079</v>
      </c>
      <c r="D18" s="64">
        <v>124431</v>
      </c>
      <c r="E18" s="64">
        <v>79655.13</v>
      </c>
      <c r="F18" s="64">
        <v>79655.13</v>
      </c>
      <c r="G18" s="64">
        <f t="shared" si="4"/>
        <v>44775.869999999995</v>
      </c>
    </row>
    <row r="19" spans="1:7">
      <c r="A19" s="4" t="s">
        <v>23</v>
      </c>
      <c r="B19" s="25">
        <v>3110890</v>
      </c>
      <c r="C19" s="64">
        <v>-386900</v>
      </c>
      <c r="D19" s="64">
        <v>2723990</v>
      </c>
      <c r="E19" s="64">
        <v>1286701.07</v>
      </c>
      <c r="F19" s="64">
        <v>1286701.07</v>
      </c>
      <c r="G19" s="64">
        <f t="shared" si="4"/>
        <v>1437288.93</v>
      </c>
    </row>
    <row r="20" spans="1:7">
      <c r="A20" s="4" t="s">
        <v>24</v>
      </c>
      <c r="B20" s="25">
        <v>318015.56</v>
      </c>
      <c r="C20" s="64">
        <v>-140596.59</v>
      </c>
      <c r="D20" s="64">
        <v>177418.97</v>
      </c>
      <c r="E20" s="64">
        <v>85085.07</v>
      </c>
      <c r="F20" s="64">
        <v>85085.07</v>
      </c>
      <c r="G20" s="64">
        <f t="shared" si="4"/>
        <v>92333.9</v>
      </c>
    </row>
    <row r="21" spans="1:7">
      <c r="A21" s="4" t="s">
        <v>25</v>
      </c>
      <c r="B21" s="25">
        <v>2000</v>
      </c>
      <c r="C21" s="64">
        <v>-2000</v>
      </c>
      <c r="D21" s="64">
        <v>0</v>
      </c>
      <c r="E21" s="64">
        <v>0</v>
      </c>
      <c r="F21" s="64">
        <v>0</v>
      </c>
      <c r="G21" s="64">
        <f t="shared" si="4"/>
        <v>0</v>
      </c>
    </row>
    <row r="22" spans="1:7">
      <c r="A22" s="4" t="s">
        <v>26</v>
      </c>
      <c r="B22" s="25">
        <v>808396.64</v>
      </c>
      <c r="C22" s="64">
        <v>-99951.75</v>
      </c>
      <c r="D22" s="64">
        <v>708444.89</v>
      </c>
      <c r="E22" s="64">
        <v>144317.34</v>
      </c>
      <c r="F22" s="64">
        <v>144317.34</v>
      </c>
      <c r="G22" s="64">
        <f t="shared" si="4"/>
        <v>564127.55000000005</v>
      </c>
    </row>
    <row r="23" spans="1:7">
      <c r="A23" s="3" t="s">
        <v>27</v>
      </c>
      <c r="B23" s="24">
        <v>14640334.33</v>
      </c>
      <c r="C23" s="63">
        <f t="shared" ref="C23:G23" si="5">SUM(C24:C32)</f>
        <v>4177827.9500000011</v>
      </c>
      <c r="D23" s="63">
        <f t="shared" si="5"/>
        <v>18818162.280000001</v>
      </c>
      <c r="E23" s="63">
        <f t="shared" si="5"/>
        <v>10706824.109999999</v>
      </c>
      <c r="F23" s="63">
        <f t="shared" si="5"/>
        <v>10706824.109999999</v>
      </c>
      <c r="G23" s="63">
        <f t="shared" si="5"/>
        <v>8111338.1699999999</v>
      </c>
    </row>
    <row r="24" spans="1:7">
      <c r="A24" s="4" t="s">
        <v>28</v>
      </c>
      <c r="B24" s="25">
        <v>1605905</v>
      </c>
      <c r="C24" s="64">
        <v>746035.85000000009</v>
      </c>
      <c r="D24" s="64">
        <v>2351940.85</v>
      </c>
      <c r="E24" s="64">
        <v>1530212.9</v>
      </c>
      <c r="F24" s="64">
        <v>1530212.9</v>
      </c>
      <c r="G24" s="64">
        <f>D24-E24</f>
        <v>821727.95000000019</v>
      </c>
    </row>
    <row r="25" spans="1:7">
      <c r="A25" s="4" t="s">
        <v>29</v>
      </c>
      <c r="B25" s="25">
        <v>922365.6</v>
      </c>
      <c r="C25" s="64">
        <v>859076.32</v>
      </c>
      <c r="D25" s="64">
        <v>1781441.92</v>
      </c>
      <c r="E25" s="64">
        <v>1165931.52</v>
      </c>
      <c r="F25" s="64">
        <v>1165931.52</v>
      </c>
      <c r="G25" s="64">
        <f t="shared" ref="G25:G32" si="6">D25-E25</f>
        <v>615510.39999999991</v>
      </c>
    </row>
    <row r="26" spans="1:7">
      <c r="A26" s="4" t="s">
        <v>30</v>
      </c>
      <c r="B26" s="25">
        <v>4180684.97</v>
      </c>
      <c r="C26" s="64">
        <v>946338.51000000024</v>
      </c>
      <c r="D26" s="64">
        <v>5127023.4800000004</v>
      </c>
      <c r="E26" s="64">
        <v>4271164.28</v>
      </c>
      <c r="F26" s="64">
        <v>4271164.28</v>
      </c>
      <c r="G26" s="64">
        <f t="shared" si="6"/>
        <v>855859.20000000019</v>
      </c>
    </row>
    <row r="27" spans="1:7">
      <c r="A27" s="4" t="s">
        <v>31</v>
      </c>
      <c r="B27" s="25">
        <v>503480</v>
      </c>
      <c r="C27" s="64">
        <v>-35394.739999999991</v>
      </c>
      <c r="D27" s="64">
        <v>468085.26</v>
      </c>
      <c r="E27" s="64">
        <v>433228.84</v>
      </c>
      <c r="F27" s="64">
        <v>433228.84</v>
      </c>
      <c r="G27" s="64">
        <f t="shared" si="6"/>
        <v>34856.419999999984</v>
      </c>
    </row>
    <row r="28" spans="1:7">
      <c r="A28" s="4" t="s">
        <v>32</v>
      </c>
      <c r="B28" s="25">
        <v>1227831.29</v>
      </c>
      <c r="C28" s="64">
        <v>135876.25</v>
      </c>
      <c r="D28" s="64">
        <v>1363707.54</v>
      </c>
      <c r="E28" s="64">
        <v>404886.53</v>
      </c>
      <c r="F28" s="64">
        <v>404886.53</v>
      </c>
      <c r="G28" s="64">
        <f t="shared" si="6"/>
        <v>958821.01</v>
      </c>
    </row>
    <row r="29" spans="1:7">
      <c r="A29" s="4" t="s">
        <v>33</v>
      </c>
      <c r="B29" s="25">
        <v>1025000</v>
      </c>
      <c r="C29" s="64">
        <v>-25000</v>
      </c>
      <c r="D29" s="64">
        <v>1000000</v>
      </c>
      <c r="E29" s="64">
        <v>172308.62</v>
      </c>
      <c r="F29" s="64">
        <v>172308.62</v>
      </c>
      <c r="G29" s="64">
        <f t="shared" si="6"/>
        <v>827691.38</v>
      </c>
    </row>
    <row r="30" spans="1:7">
      <c r="A30" s="4" t="s">
        <v>34</v>
      </c>
      <c r="B30" s="25">
        <v>609800</v>
      </c>
      <c r="C30" s="64">
        <v>-5462.8000000000466</v>
      </c>
      <c r="D30" s="64">
        <v>604337.19999999995</v>
      </c>
      <c r="E30" s="64">
        <v>179442.22</v>
      </c>
      <c r="F30" s="64">
        <v>179442.22</v>
      </c>
      <c r="G30" s="64">
        <f t="shared" si="6"/>
        <v>424894.98</v>
      </c>
    </row>
    <row r="31" spans="1:7">
      <c r="A31" s="4" t="s">
        <v>35</v>
      </c>
      <c r="B31" s="25">
        <v>3253037.73</v>
      </c>
      <c r="C31" s="64">
        <v>12419.310000000056</v>
      </c>
      <c r="D31" s="64">
        <v>3265457.04</v>
      </c>
      <c r="E31" s="64">
        <v>1874574.88</v>
      </c>
      <c r="F31" s="64">
        <v>1874574.88</v>
      </c>
      <c r="G31" s="64">
        <f t="shared" si="6"/>
        <v>1390882.1600000001</v>
      </c>
    </row>
    <row r="32" spans="1:7">
      <c r="A32" s="4" t="s">
        <v>36</v>
      </c>
      <c r="B32" s="25">
        <v>1312229.74</v>
      </c>
      <c r="C32" s="64">
        <v>1543939.2500000002</v>
      </c>
      <c r="D32" s="64">
        <v>2856168.99</v>
      </c>
      <c r="E32" s="64">
        <v>675074.32</v>
      </c>
      <c r="F32" s="64">
        <v>675074.32</v>
      </c>
      <c r="G32" s="64">
        <f t="shared" si="6"/>
        <v>2181094.6700000004</v>
      </c>
    </row>
    <row r="33" spans="1:7">
      <c r="A33" s="3" t="s">
        <v>37</v>
      </c>
      <c r="B33" s="24">
        <v>18721180.989999998</v>
      </c>
      <c r="C33" s="63">
        <f t="shared" ref="C33:G33" si="7">SUM(C34:C42)</f>
        <v>-1454027.25</v>
      </c>
      <c r="D33" s="63">
        <f t="shared" si="7"/>
        <v>17267153.739999998</v>
      </c>
      <c r="E33" s="63">
        <f t="shared" si="7"/>
        <v>9282040.9400000013</v>
      </c>
      <c r="F33" s="63">
        <f t="shared" si="7"/>
        <v>9282040.9400000013</v>
      </c>
      <c r="G33" s="63">
        <f t="shared" si="7"/>
        <v>7985112.7999999989</v>
      </c>
    </row>
    <row r="34" spans="1:7">
      <c r="A34" s="4" t="s">
        <v>38</v>
      </c>
      <c r="B34" s="25">
        <v>14446736.77</v>
      </c>
      <c r="C34" s="64">
        <v>555442</v>
      </c>
      <c r="D34" s="64">
        <v>15002178.77</v>
      </c>
      <c r="E34" s="64">
        <v>7966157.5700000003</v>
      </c>
      <c r="F34" s="64">
        <v>7966157.5700000003</v>
      </c>
      <c r="G34" s="64">
        <f>D34-E34</f>
        <v>7036021.1999999993</v>
      </c>
    </row>
    <row r="35" spans="1:7">
      <c r="A35" s="4" t="s">
        <v>39</v>
      </c>
      <c r="B35" s="25"/>
      <c r="C35" s="64"/>
      <c r="D35" s="64"/>
      <c r="E35" s="64"/>
      <c r="F35" s="64"/>
      <c r="G35" s="64">
        <f t="shared" ref="G35:G42" si="8">D35-E35</f>
        <v>0</v>
      </c>
    </row>
    <row r="36" spans="1:7">
      <c r="A36" s="4" t="s">
        <v>40</v>
      </c>
      <c r="B36" s="25">
        <v>2300000</v>
      </c>
      <c r="C36" s="64">
        <v>-1670235.67</v>
      </c>
      <c r="D36" s="64">
        <v>629764.32999999996</v>
      </c>
      <c r="E36" s="64">
        <v>312408.96000000002</v>
      </c>
      <c r="F36" s="64">
        <v>312408.96000000002</v>
      </c>
      <c r="G36" s="64">
        <f t="shared" si="8"/>
        <v>317355.36999999994</v>
      </c>
    </row>
    <row r="37" spans="1:7">
      <c r="A37" s="4" t="s">
        <v>41</v>
      </c>
      <c r="B37" s="25">
        <v>1484000</v>
      </c>
      <c r="C37" s="64">
        <v>-339233.58000000007</v>
      </c>
      <c r="D37" s="64">
        <v>1144766.42</v>
      </c>
      <c r="E37" s="64">
        <v>768615.28</v>
      </c>
      <c r="F37" s="64">
        <v>768615.28</v>
      </c>
      <c r="G37" s="64">
        <f t="shared" si="8"/>
        <v>376151.1399999999</v>
      </c>
    </row>
    <row r="38" spans="1:7">
      <c r="A38" s="4" t="s">
        <v>42</v>
      </c>
      <c r="B38" s="25">
        <v>490444.22</v>
      </c>
      <c r="C38" s="64">
        <v>0</v>
      </c>
      <c r="D38" s="64">
        <v>490444.22</v>
      </c>
      <c r="E38" s="64">
        <v>234859.13</v>
      </c>
      <c r="F38" s="64">
        <v>234859.13</v>
      </c>
      <c r="G38" s="64">
        <f t="shared" si="8"/>
        <v>255585.08999999997</v>
      </c>
    </row>
    <row r="39" spans="1:7">
      <c r="A39" s="4" t="s">
        <v>43</v>
      </c>
      <c r="B39" s="25"/>
      <c r="C39" s="64"/>
      <c r="D39" s="64"/>
      <c r="E39" s="64"/>
      <c r="F39" s="64"/>
      <c r="G39" s="64">
        <f t="shared" si="8"/>
        <v>0</v>
      </c>
    </row>
    <row r="40" spans="1:7">
      <c r="A40" s="4" t="s">
        <v>44</v>
      </c>
      <c r="B40" s="25"/>
      <c r="C40" s="64"/>
      <c r="D40" s="64"/>
      <c r="E40" s="64"/>
      <c r="F40" s="64"/>
      <c r="G40" s="64">
        <f t="shared" si="8"/>
        <v>0</v>
      </c>
    </row>
    <row r="41" spans="1:7">
      <c r="A41" s="4" t="s">
        <v>45</v>
      </c>
      <c r="B41" s="25"/>
      <c r="C41" s="64"/>
      <c r="D41" s="64"/>
      <c r="E41" s="64"/>
      <c r="F41" s="64"/>
      <c r="G41" s="64">
        <f t="shared" si="8"/>
        <v>0</v>
      </c>
    </row>
    <row r="42" spans="1:7">
      <c r="A42" s="4" t="s">
        <v>46</v>
      </c>
      <c r="B42" s="25"/>
      <c r="C42" s="64"/>
      <c r="D42" s="64"/>
      <c r="E42" s="64"/>
      <c r="F42" s="64"/>
      <c r="G42" s="64">
        <f t="shared" si="8"/>
        <v>0</v>
      </c>
    </row>
    <row r="43" spans="1:7">
      <c r="A43" s="3" t="s">
        <v>47</v>
      </c>
      <c r="B43" s="24">
        <v>3924011.5</v>
      </c>
      <c r="C43" s="63">
        <f t="shared" ref="C43:G43" si="9">SUM(C44:C52)</f>
        <v>1901369.52</v>
      </c>
      <c r="D43" s="63">
        <f t="shared" si="9"/>
        <v>5825381.0199999996</v>
      </c>
      <c r="E43" s="63">
        <f t="shared" si="9"/>
        <v>4758216.45</v>
      </c>
      <c r="F43" s="63">
        <f t="shared" si="9"/>
        <v>4758216.45</v>
      </c>
      <c r="G43" s="63">
        <f t="shared" si="9"/>
        <v>1067164.57</v>
      </c>
    </row>
    <row r="44" spans="1:7">
      <c r="A44" s="4" t="s">
        <v>48</v>
      </c>
      <c r="B44" s="25">
        <v>392744.5</v>
      </c>
      <c r="C44" s="64">
        <v>-206506.5</v>
      </c>
      <c r="D44" s="64">
        <v>186238</v>
      </c>
      <c r="E44" s="64">
        <v>84149.85</v>
      </c>
      <c r="F44" s="64">
        <v>84149.85</v>
      </c>
      <c r="G44" s="64">
        <f>D44-E44</f>
        <v>102088.15</v>
      </c>
    </row>
    <row r="45" spans="1:7">
      <c r="A45" s="4" t="s">
        <v>49</v>
      </c>
      <c r="B45" s="25">
        <v>288000</v>
      </c>
      <c r="C45" s="64">
        <v>-97852.15</v>
      </c>
      <c r="D45" s="64">
        <v>190147.85</v>
      </c>
      <c r="E45" s="64">
        <v>149801.46</v>
      </c>
      <c r="F45" s="64">
        <v>149801.46</v>
      </c>
      <c r="G45" s="64">
        <f t="shared" ref="G45:G52" si="10">D45-E45</f>
        <v>40346.390000000014</v>
      </c>
    </row>
    <row r="46" spans="1:7">
      <c r="A46" s="4" t="s">
        <v>50</v>
      </c>
      <c r="B46" s="25"/>
      <c r="C46" s="64"/>
      <c r="D46" s="64"/>
      <c r="E46" s="64"/>
      <c r="F46" s="64"/>
      <c r="G46" s="64">
        <f t="shared" si="10"/>
        <v>0</v>
      </c>
    </row>
    <row r="47" spans="1:7">
      <c r="A47" s="4" t="s">
        <v>51</v>
      </c>
      <c r="B47" s="25">
        <v>2000000</v>
      </c>
      <c r="C47" s="64">
        <v>318000</v>
      </c>
      <c r="D47" s="64">
        <v>2318000</v>
      </c>
      <c r="E47" s="64">
        <v>2318000</v>
      </c>
      <c r="F47" s="64">
        <v>2318000</v>
      </c>
      <c r="G47" s="64">
        <f t="shared" si="10"/>
        <v>0</v>
      </c>
    </row>
    <row r="48" spans="1:7">
      <c r="A48" s="4" t="s">
        <v>52</v>
      </c>
      <c r="B48" s="25"/>
      <c r="C48" s="64"/>
      <c r="D48" s="64"/>
      <c r="E48" s="64"/>
      <c r="F48" s="64"/>
      <c r="G48" s="64">
        <f t="shared" si="10"/>
        <v>0</v>
      </c>
    </row>
    <row r="49" spans="1:7">
      <c r="A49" s="4" t="s">
        <v>53</v>
      </c>
      <c r="B49" s="25">
        <v>148267</v>
      </c>
      <c r="C49" s="64">
        <v>1592728.17</v>
      </c>
      <c r="D49" s="64">
        <v>1740995.17</v>
      </c>
      <c r="E49" s="64">
        <v>1456265.14</v>
      </c>
      <c r="F49" s="64">
        <v>1456265.14</v>
      </c>
      <c r="G49" s="64">
        <f t="shared" si="10"/>
        <v>284730.03000000003</v>
      </c>
    </row>
    <row r="50" spans="1:7">
      <c r="A50" s="4" t="s">
        <v>54</v>
      </c>
      <c r="B50" s="25"/>
      <c r="C50" s="64"/>
      <c r="D50" s="64"/>
      <c r="E50" s="64"/>
      <c r="F50" s="64"/>
      <c r="G50" s="64">
        <f t="shared" si="10"/>
        <v>0</v>
      </c>
    </row>
    <row r="51" spans="1:7">
      <c r="A51" s="4" t="s">
        <v>55</v>
      </c>
      <c r="B51" s="25">
        <v>20000</v>
      </c>
      <c r="C51" s="64">
        <v>220000</v>
      </c>
      <c r="D51" s="64">
        <v>240000</v>
      </c>
      <c r="E51" s="64">
        <v>0</v>
      </c>
      <c r="F51" s="64">
        <v>0</v>
      </c>
      <c r="G51" s="64">
        <f t="shared" si="10"/>
        <v>240000</v>
      </c>
    </row>
    <row r="52" spans="1:7">
      <c r="A52" s="4" t="s">
        <v>56</v>
      </c>
      <c r="B52" s="25">
        <v>1075000</v>
      </c>
      <c r="C52" s="64">
        <v>75000</v>
      </c>
      <c r="D52" s="64">
        <v>1150000</v>
      </c>
      <c r="E52" s="64">
        <v>750000</v>
      </c>
      <c r="F52" s="64">
        <v>750000</v>
      </c>
      <c r="G52" s="64">
        <f t="shared" si="10"/>
        <v>400000</v>
      </c>
    </row>
    <row r="53" spans="1:7">
      <c r="A53" s="3" t="s">
        <v>57</v>
      </c>
      <c r="B53" s="24">
        <v>622996.26</v>
      </c>
      <c r="C53" s="63">
        <f t="shared" ref="C53:G53" si="11">SUM(C54:C56)</f>
        <v>11287074.23</v>
      </c>
      <c r="D53" s="63">
        <f t="shared" si="11"/>
        <v>11910070.49</v>
      </c>
      <c r="E53" s="63">
        <f t="shared" si="11"/>
        <v>9678170.25</v>
      </c>
      <c r="F53" s="63">
        <f t="shared" si="11"/>
        <v>9678170.25</v>
      </c>
      <c r="G53" s="63">
        <f t="shared" si="11"/>
        <v>2231900.2400000007</v>
      </c>
    </row>
    <row r="54" spans="1:7">
      <c r="A54" s="4" t="s">
        <v>58</v>
      </c>
      <c r="B54" s="25">
        <v>622996.26</v>
      </c>
      <c r="C54" s="64">
        <v>7089612.1100000003</v>
      </c>
      <c r="D54" s="64">
        <v>7712608.3700000001</v>
      </c>
      <c r="E54" s="64">
        <v>5577199.8499999996</v>
      </c>
      <c r="F54" s="64">
        <v>5577199.8499999996</v>
      </c>
      <c r="G54" s="64">
        <f>D54-E54</f>
        <v>2135408.5200000005</v>
      </c>
    </row>
    <row r="55" spans="1:7">
      <c r="A55" s="4" t="s">
        <v>59</v>
      </c>
      <c r="B55" s="25">
        <v>0</v>
      </c>
      <c r="C55" s="64">
        <v>4197462.12</v>
      </c>
      <c r="D55" s="64">
        <v>4197462.12</v>
      </c>
      <c r="E55" s="64">
        <v>4100970.4</v>
      </c>
      <c r="F55" s="64">
        <v>4100970.4</v>
      </c>
      <c r="G55" s="64">
        <f t="shared" ref="G55" si="12">D55-E55</f>
        <v>96491.720000000205</v>
      </c>
    </row>
    <row r="56" spans="1:7">
      <c r="A56" s="4" t="s">
        <v>60</v>
      </c>
      <c r="B56" s="25"/>
      <c r="C56" s="25"/>
      <c r="D56" s="25"/>
      <c r="E56" s="25"/>
      <c r="F56" s="25"/>
      <c r="G56" s="25">
        <v>0</v>
      </c>
    </row>
    <row r="57" spans="1:7">
      <c r="A57" s="3" t="s">
        <v>61</v>
      </c>
      <c r="B57" s="24">
        <v>6064109.4000000004</v>
      </c>
      <c r="C57" s="63">
        <f t="shared" ref="C57:G57" si="13">SUM(C58:C62,C64:C65)</f>
        <v>-5044535.7</v>
      </c>
      <c r="D57" s="63">
        <f t="shared" si="13"/>
        <v>1019573.7</v>
      </c>
      <c r="E57" s="63">
        <f t="shared" si="13"/>
        <v>0</v>
      </c>
      <c r="F57" s="63">
        <f t="shared" si="13"/>
        <v>0</v>
      </c>
      <c r="G57" s="63">
        <f t="shared" si="13"/>
        <v>1019573.7</v>
      </c>
    </row>
    <row r="58" spans="1:7">
      <c r="A58" s="4" t="s">
        <v>62</v>
      </c>
      <c r="B58" s="25"/>
      <c r="C58" s="25"/>
      <c r="D58" s="25"/>
      <c r="E58" s="25"/>
      <c r="F58" s="25"/>
      <c r="G58" s="25">
        <v>0</v>
      </c>
    </row>
    <row r="59" spans="1:7">
      <c r="A59" s="4" t="s">
        <v>63</v>
      </c>
      <c r="B59" s="25"/>
      <c r="C59" s="25"/>
      <c r="D59" s="25"/>
      <c r="E59" s="25"/>
      <c r="F59" s="25"/>
      <c r="G59" s="25">
        <v>0</v>
      </c>
    </row>
    <row r="60" spans="1:7">
      <c r="A60" s="4" t="s">
        <v>64</v>
      </c>
      <c r="B60" s="25"/>
      <c r="C60" s="25"/>
      <c r="D60" s="25"/>
      <c r="E60" s="25"/>
      <c r="F60" s="25"/>
      <c r="G60" s="25">
        <v>0</v>
      </c>
    </row>
    <row r="61" spans="1:7">
      <c r="A61" s="4" t="s">
        <v>65</v>
      </c>
      <c r="B61" s="25"/>
      <c r="C61" s="25"/>
      <c r="D61" s="25"/>
      <c r="E61" s="25"/>
      <c r="F61" s="25"/>
      <c r="G61" s="25">
        <v>0</v>
      </c>
    </row>
    <row r="62" spans="1:7">
      <c r="A62" s="4" t="s">
        <v>66</v>
      </c>
      <c r="B62" s="25"/>
      <c r="C62" s="25"/>
      <c r="D62" s="25"/>
      <c r="E62" s="25"/>
      <c r="F62" s="25"/>
      <c r="G62" s="25">
        <v>0</v>
      </c>
    </row>
    <row r="63" spans="1:7">
      <c r="A63" s="4" t="s">
        <v>67</v>
      </c>
      <c r="B63" s="25"/>
      <c r="C63" s="25"/>
      <c r="D63" s="25"/>
      <c r="E63" s="25"/>
      <c r="F63" s="25"/>
      <c r="G63" s="25">
        <v>0</v>
      </c>
    </row>
    <row r="64" spans="1:7">
      <c r="A64" s="4" t="s">
        <v>68</v>
      </c>
      <c r="B64" s="25"/>
      <c r="C64" s="25"/>
      <c r="D64" s="25"/>
      <c r="E64" s="25"/>
      <c r="F64" s="25"/>
      <c r="G64" s="25">
        <v>0</v>
      </c>
    </row>
    <row r="65" spans="1:7">
      <c r="A65" s="4" t="s">
        <v>69</v>
      </c>
      <c r="B65" s="25">
        <v>6064109.4000000004</v>
      </c>
      <c r="C65" s="64">
        <v>-5044535.7</v>
      </c>
      <c r="D65" s="64">
        <v>1019573.7</v>
      </c>
      <c r="E65" s="64">
        <v>0</v>
      </c>
      <c r="F65" s="64">
        <v>0</v>
      </c>
      <c r="G65" s="64">
        <f t="shared" ref="G65" si="14">D65-E65</f>
        <v>1019573.7</v>
      </c>
    </row>
    <row r="66" spans="1:7">
      <c r="A66" s="3" t="s">
        <v>70</v>
      </c>
      <c r="B66" s="24">
        <v>7029750</v>
      </c>
      <c r="C66" s="63">
        <f t="shared" ref="C66:G66" si="15">SUM(C67:C69)</f>
        <v>-3965874.9</v>
      </c>
      <c r="D66" s="63">
        <f t="shared" si="15"/>
        <v>3063875.1</v>
      </c>
      <c r="E66" s="63">
        <f t="shared" si="15"/>
        <v>825750</v>
      </c>
      <c r="F66" s="63">
        <f t="shared" si="15"/>
        <v>825750</v>
      </c>
      <c r="G66" s="63">
        <f t="shared" si="15"/>
        <v>2238125.1</v>
      </c>
    </row>
    <row r="67" spans="1:7">
      <c r="A67" s="4" t="s">
        <v>71</v>
      </c>
      <c r="B67" s="25"/>
      <c r="C67" s="25"/>
      <c r="D67" s="25"/>
      <c r="E67" s="25"/>
      <c r="F67" s="25"/>
      <c r="G67" s="25">
        <v>0</v>
      </c>
    </row>
    <row r="68" spans="1:7">
      <c r="A68" s="4" t="s">
        <v>72</v>
      </c>
      <c r="B68" s="25"/>
      <c r="C68" s="25"/>
      <c r="D68" s="25"/>
      <c r="E68" s="25"/>
      <c r="F68" s="25"/>
      <c r="G68" s="25">
        <v>0</v>
      </c>
    </row>
    <row r="69" spans="1:7">
      <c r="A69" s="4" t="s">
        <v>73</v>
      </c>
      <c r="B69" s="25">
        <v>7029750</v>
      </c>
      <c r="C69" s="64">
        <v>-3965874.9</v>
      </c>
      <c r="D69" s="64">
        <v>3063875.1</v>
      </c>
      <c r="E69" s="64">
        <v>825750</v>
      </c>
      <c r="F69" s="64">
        <v>825750</v>
      </c>
      <c r="G69" s="64">
        <f t="shared" ref="G69" si="16">D69-E69</f>
        <v>2238125.1</v>
      </c>
    </row>
    <row r="70" spans="1:7">
      <c r="A70" s="3" t="s">
        <v>74</v>
      </c>
      <c r="B70" s="24">
        <v>850000</v>
      </c>
      <c r="C70" s="63">
        <f t="shared" ref="C70:G70" si="17">SUM(C71:C77)</f>
        <v>-100000</v>
      </c>
      <c r="D70" s="63">
        <f t="shared" si="17"/>
        <v>750000</v>
      </c>
      <c r="E70" s="63">
        <f t="shared" si="17"/>
        <v>312095.31</v>
      </c>
      <c r="F70" s="63">
        <f t="shared" si="17"/>
        <v>312095.31</v>
      </c>
      <c r="G70" s="63">
        <f t="shared" si="17"/>
        <v>437904.69</v>
      </c>
    </row>
    <row r="71" spans="1:7">
      <c r="A71" s="4" t="s">
        <v>75</v>
      </c>
      <c r="B71" s="25"/>
      <c r="C71" s="25"/>
      <c r="D71" s="25"/>
      <c r="E71" s="25"/>
      <c r="F71" s="25"/>
      <c r="G71" s="25">
        <v>0</v>
      </c>
    </row>
    <row r="72" spans="1:7">
      <c r="A72" s="4" t="s">
        <v>76</v>
      </c>
      <c r="B72" s="25">
        <v>850000</v>
      </c>
      <c r="C72" s="64">
        <v>-100000</v>
      </c>
      <c r="D72" s="64">
        <v>750000</v>
      </c>
      <c r="E72" s="64">
        <v>312095.31</v>
      </c>
      <c r="F72" s="64">
        <v>312095.31</v>
      </c>
      <c r="G72" s="64">
        <f t="shared" ref="G72" si="18">D72-E72</f>
        <v>437904.69</v>
      </c>
    </row>
    <row r="73" spans="1:7">
      <c r="A73" s="4" t="s">
        <v>77</v>
      </c>
      <c r="B73" s="25"/>
      <c r="C73" s="25"/>
      <c r="D73" s="25"/>
      <c r="E73" s="25"/>
      <c r="F73" s="25"/>
      <c r="G73" s="25">
        <v>0</v>
      </c>
    </row>
    <row r="74" spans="1:7">
      <c r="A74" s="4" t="s">
        <v>78</v>
      </c>
      <c r="B74" s="25"/>
      <c r="C74" s="25"/>
      <c r="D74" s="25"/>
      <c r="E74" s="25"/>
      <c r="F74" s="25"/>
      <c r="G74" s="25">
        <v>0</v>
      </c>
    </row>
    <row r="75" spans="1:7">
      <c r="A75" s="4" t="s">
        <v>79</v>
      </c>
      <c r="B75" s="25"/>
      <c r="C75" s="25"/>
      <c r="D75" s="25"/>
      <c r="E75" s="25"/>
      <c r="F75" s="25"/>
      <c r="G75" s="25">
        <v>0</v>
      </c>
    </row>
    <row r="76" spans="1:7">
      <c r="A76" s="4" t="s">
        <v>80</v>
      </c>
      <c r="B76" s="25"/>
      <c r="C76" s="25"/>
      <c r="D76" s="25"/>
      <c r="E76" s="25"/>
      <c r="F76" s="25"/>
      <c r="G76" s="25">
        <v>0</v>
      </c>
    </row>
    <row r="77" spans="1:7">
      <c r="A77" s="4" t="s">
        <v>81</v>
      </c>
      <c r="B77" s="25"/>
      <c r="C77" s="25"/>
      <c r="D77" s="25"/>
      <c r="E77" s="25"/>
      <c r="F77" s="25"/>
      <c r="G77" s="25">
        <v>0</v>
      </c>
    </row>
    <row r="78" spans="1:7" ht="5.0999999999999996" customHeight="1">
      <c r="A78" s="5"/>
      <c r="B78" s="24"/>
      <c r="C78" s="24"/>
      <c r="D78" s="24"/>
      <c r="E78" s="24"/>
      <c r="F78" s="24"/>
      <c r="G78" s="24"/>
    </row>
    <row r="79" spans="1:7">
      <c r="A79" s="5" t="s">
        <v>82</v>
      </c>
      <c r="B79" s="24">
        <v>161325667.65000001</v>
      </c>
      <c r="C79" s="63">
        <f t="shared" ref="C79:G79" si="19">SUM(C80,C88,C98,C108,C118,C128,C132,C141,C145)</f>
        <v>5722392.6299999971</v>
      </c>
      <c r="D79" s="63">
        <f t="shared" si="19"/>
        <v>167048060.28</v>
      </c>
      <c r="E79" s="63">
        <f t="shared" si="19"/>
        <v>79540106.239999995</v>
      </c>
      <c r="F79" s="63">
        <f t="shared" si="19"/>
        <v>79186446.589999989</v>
      </c>
      <c r="G79" s="63">
        <f t="shared" si="19"/>
        <v>87507954.040000007</v>
      </c>
    </row>
    <row r="80" spans="1:7">
      <c r="A80" s="6" t="s">
        <v>9</v>
      </c>
      <c r="B80" s="24">
        <v>23760767.169999998</v>
      </c>
      <c r="C80" s="63">
        <f t="shared" ref="C80:G80" si="20">SUM(C81:C87)</f>
        <v>1671054.0100000007</v>
      </c>
      <c r="D80" s="63">
        <f t="shared" si="20"/>
        <v>25431821.18</v>
      </c>
      <c r="E80" s="63">
        <f t="shared" si="20"/>
        <v>11106132.210000001</v>
      </c>
      <c r="F80" s="63">
        <f t="shared" si="20"/>
        <v>11106132.210000001</v>
      </c>
      <c r="G80" s="63">
        <f t="shared" si="20"/>
        <v>14325688.970000003</v>
      </c>
    </row>
    <row r="81" spans="1:7">
      <c r="A81" s="7" t="s">
        <v>10</v>
      </c>
      <c r="B81" s="25">
        <v>15845600.140000001</v>
      </c>
      <c r="C81" s="64">
        <v>1487180.2100000009</v>
      </c>
      <c r="D81" s="64">
        <v>17332780.350000001</v>
      </c>
      <c r="E81" s="64">
        <v>8510114.5800000001</v>
      </c>
      <c r="F81" s="64">
        <v>8510114.5800000001</v>
      </c>
      <c r="G81" s="64">
        <f>D81-E81</f>
        <v>8822665.7700000014</v>
      </c>
    </row>
    <row r="82" spans="1:7">
      <c r="A82" s="7" t="s">
        <v>11</v>
      </c>
      <c r="B82" s="25">
        <v>582545.66</v>
      </c>
      <c r="C82" s="64">
        <v>-51689.040000000037</v>
      </c>
      <c r="D82" s="64">
        <v>530856.62</v>
      </c>
      <c r="E82" s="64">
        <v>340558.36</v>
      </c>
      <c r="F82" s="64">
        <v>340558.36</v>
      </c>
      <c r="G82" s="64">
        <f t="shared" ref="G82:G85" si="21">D82-E82</f>
        <v>190298.26</v>
      </c>
    </row>
    <row r="83" spans="1:7">
      <c r="A83" s="7" t="s">
        <v>12</v>
      </c>
      <c r="B83" s="25">
        <v>2889058.06</v>
      </c>
      <c r="C83" s="64">
        <v>198488.85999999987</v>
      </c>
      <c r="D83" s="64">
        <v>3087546.92</v>
      </c>
      <c r="E83" s="64">
        <v>308427.3</v>
      </c>
      <c r="F83" s="64">
        <v>308427.3</v>
      </c>
      <c r="G83" s="64">
        <f t="shared" si="21"/>
        <v>2779119.62</v>
      </c>
    </row>
    <row r="84" spans="1:7">
      <c r="A84" s="7" t="s">
        <v>13</v>
      </c>
      <c r="B84" s="25">
        <v>2878912.47</v>
      </c>
      <c r="C84" s="64">
        <v>0</v>
      </c>
      <c r="D84" s="64">
        <v>2878912.47</v>
      </c>
      <c r="E84" s="64">
        <v>1180791.17</v>
      </c>
      <c r="F84" s="64">
        <v>1180791.17</v>
      </c>
      <c r="G84" s="64">
        <f t="shared" si="21"/>
        <v>1698121.3000000003</v>
      </c>
    </row>
    <row r="85" spans="1:7">
      <c r="A85" s="7" t="s">
        <v>14</v>
      </c>
      <c r="B85" s="25">
        <v>1564650.84</v>
      </c>
      <c r="C85" s="64">
        <v>37073.979999999981</v>
      </c>
      <c r="D85" s="64">
        <v>1601724.82</v>
      </c>
      <c r="E85" s="64">
        <v>766240.8</v>
      </c>
      <c r="F85" s="64">
        <v>766240.8</v>
      </c>
      <c r="G85" s="64">
        <f t="shared" si="21"/>
        <v>835484.02</v>
      </c>
    </row>
    <row r="86" spans="1:7">
      <c r="A86" s="7" t="s">
        <v>15</v>
      </c>
      <c r="B86" s="25"/>
      <c r="C86" s="25"/>
      <c r="D86" s="25"/>
      <c r="E86" s="25"/>
      <c r="F86" s="25"/>
      <c r="G86" s="25">
        <v>0</v>
      </c>
    </row>
    <row r="87" spans="1:7">
      <c r="A87" s="7" t="s">
        <v>16</v>
      </c>
      <c r="B87" s="25"/>
      <c r="C87" s="25"/>
      <c r="D87" s="25"/>
      <c r="E87" s="25"/>
      <c r="F87" s="25"/>
      <c r="G87" s="25">
        <v>0</v>
      </c>
    </row>
    <row r="88" spans="1:7">
      <c r="A88" s="6" t="s">
        <v>17</v>
      </c>
      <c r="B88" s="24">
        <v>14285732.870000001</v>
      </c>
      <c r="C88" s="63">
        <f t="shared" ref="C88:G88" si="22">SUM(C89:C97)</f>
        <v>4766271.8900000006</v>
      </c>
      <c r="D88" s="63">
        <f t="shared" si="22"/>
        <v>19052004.760000002</v>
      </c>
      <c r="E88" s="63">
        <f t="shared" si="22"/>
        <v>9318338.2199999988</v>
      </c>
      <c r="F88" s="63">
        <f t="shared" si="22"/>
        <v>9318338.2199999988</v>
      </c>
      <c r="G88" s="63">
        <f t="shared" si="22"/>
        <v>9733666.540000001</v>
      </c>
    </row>
    <row r="89" spans="1:7">
      <c r="A89" s="7" t="s">
        <v>18</v>
      </c>
      <c r="B89" s="25"/>
      <c r="C89" s="64">
        <v>5975</v>
      </c>
      <c r="D89" s="64">
        <v>5975</v>
      </c>
      <c r="E89" s="64">
        <v>5975</v>
      </c>
      <c r="F89" s="64">
        <v>5975</v>
      </c>
      <c r="G89" s="64">
        <f>D89-E89</f>
        <v>0</v>
      </c>
    </row>
    <row r="90" spans="1:7">
      <c r="A90" s="7" t="s">
        <v>19</v>
      </c>
      <c r="B90" s="25">
        <v>5000</v>
      </c>
      <c r="C90" s="64">
        <v>0</v>
      </c>
      <c r="D90" s="64">
        <v>5000</v>
      </c>
      <c r="E90" s="64">
        <v>1034</v>
      </c>
      <c r="F90" s="64">
        <v>1034</v>
      </c>
      <c r="G90" s="64">
        <f t="shared" ref="G90:G97" si="23">D90-E90</f>
        <v>3966</v>
      </c>
    </row>
    <row r="91" spans="1:7">
      <c r="A91" s="7" t="s">
        <v>20</v>
      </c>
      <c r="B91" s="25">
        <v>20000</v>
      </c>
      <c r="C91" s="64">
        <v>-18000</v>
      </c>
      <c r="D91" s="64">
        <v>2000</v>
      </c>
      <c r="E91" s="64">
        <v>2000</v>
      </c>
      <c r="F91" s="64">
        <v>2000</v>
      </c>
      <c r="G91" s="64">
        <f t="shared" si="23"/>
        <v>0</v>
      </c>
    </row>
    <row r="92" spans="1:7">
      <c r="A92" s="7" t="s">
        <v>21</v>
      </c>
      <c r="B92" s="25">
        <v>6131810.79</v>
      </c>
      <c r="C92" s="64">
        <v>4985230.03</v>
      </c>
      <c r="D92" s="64">
        <v>11117040.82</v>
      </c>
      <c r="E92" s="64">
        <v>5838675.1399999997</v>
      </c>
      <c r="F92" s="64">
        <v>5838675.1399999997</v>
      </c>
      <c r="G92" s="64">
        <f t="shared" si="23"/>
        <v>5278365.6800000006</v>
      </c>
    </row>
    <row r="93" spans="1:7">
      <c r="A93" s="7" t="s">
        <v>22</v>
      </c>
      <c r="B93" s="25">
        <v>123000</v>
      </c>
      <c r="C93" s="64">
        <v>-8450</v>
      </c>
      <c r="D93" s="64">
        <v>114550</v>
      </c>
      <c r="E93" s="64">
        <v>35678</v>
      </c>
      <c r="F93" s="64">
        <v>35678</v>
      </c>
      <c r="G93" s="64">
        <f t="shared" si="23"/>
        <v>78872</v>
      </c>
    </row>
    <row r="94" spans="1:7">
      <c r="A94" s="7" t="s">
        <v>23</v>
      </c>
      <c r="B94" s="25">
        <v>5720922.0800000001</v>
      </c>
      <c r="C94" s="64">
        <v>-9236.9900000002235</v>
      </c>
      <c r="D94" s="64">
        <v>5711685.0899999999</v>
      </c>
      <c r="E94" s="64">
        <v>2646823.2999999998</v>
      </c>
      <c r="F94" s="64">
        <v>2646823.2999999998</v>
      </c>
      <c r="G94" s="64">
        <f t="shared" si="23"/>
        <v>3064861.79</v>
      </c>
    </row>
    <row r="95" spans="1:7">
      <c r="A95" s="7" t="s">
        <v>24</v>
      </c>
      <c r="B95" s="25">
        <v>650000</v>
      </c>
      <c r="C95" s="64">
        <v>-17443.969999999972</v>
      </c>
      <c r="D95" s="64">
        <v>632556.03</v>
      </c>
      <c r="E95" s="64">
        <v>14064.32</v>
      </c>
      <c r="F95" s="64">
        <v>14064.32</v>
      </c>
      <c r="G95" s="64">
        <f t="shared" si="23"/>
        <v>618491.71000000008</v>
      </c>
    </row>
    <row r="96" spans="1:7">
      <c r="A96" s="7" t="s">
        <v>25</v>
      </c>
      <c r="B96" s="25">
        <v>30000</v>
      </c>
      <c r="C96" s="64">
        <v>0</v>
      </c>
      <c r="D96" s="64">
        <v>30000</v>
      </c>
      <c r="E96" s="64">
        <v>0</v>
      </c>
      <c r="F96" s="64">
        <v>0</v>
      </c>
      <c r="G96" s="64">
        <f t="shared" si="23"/>
        <v>30000</v>
      </c>
    </row>
    <row r="97" spans="1:7">
      <c r="A97" s="7" t="s">
        <v>26</v>
      </c>
      <c r="B97" s="25">
        <v>1605000</v>
      </c>
      <c r="C97" s="64">
        <v>-171802.17999999993</v>
      </c>
      <c r="D97" s="64">
        <v>1433197.82</v>
      </c>
      <c r="E97" s="64">
        <v>774088.46</v>
      </c>
      <c r="F97" s="64">
        <v>774088.46</v>
      </c>
      <c r="G97" s="64">
        <f t="shared" si="23"/>
        <v>659109.3600000001</v>
      </c>
    </row>
    <row r="98" spans="1:7">
      <c r="A98" s="6" t="s">
        <v>27</v>
      </c>
      <c r="B98" s="24">
        <v>14286387.530000001</v>
      </c>
      <c r="C98" s="63">
        <f t="shared" ref="C98:G98" si="24">SUM(C99:C107)</f>
        <v>-882655.42000000039</v>
      </c>
      <c r="D98" s="63">
        <f t="shared" si="24"/>
        <v>13403732.110000001</v>
      </c>
      <c r="E98" s="63">
        <f t="shared" si="24"/>
        <v>6984338.3600000013</v>
      </c>
      <c r="F98" s="63">
        <f t="shared" si="24"/>
        <v>6984338.3600000013</v>
      </c>
      <c r="G98" s="63">
        <f t="shared" si="24"/>
        <v>6419393.7499999991</v>
      </c>
    </row>
    <row r="99" spans="1:7">
      <c r="A99" s="7" t="s">
        <v>28</v>
      </c>
      <c r="B99" s="25">
        <v>11285617.560000001</v>
      </c>
      <c r="C99" s="64">
        <v>-3617594.3200000003</v>
      </c>
      <c r="D99" s="64">
        <v>7668023.2400000002</v>
      </c>
      <c r="E99" s="64">
        <v>4029425.15</v>
      </c>
      <c r="F99" s="64">
        <v>4029425.15</v>
      </c>
      <c r="G99" s="64">
        <f>D99-E99</f>
        <v>3638598.0900000003</v>
      </c>
    </row>
    <row r="100" spans="1:7">
      <c r="A100" s="7" t="s">
        <v>29</v>
      </c>
      <c r="B100" s="25">
        <v>0</v>
      </c>
      <c r="C100" s="64">
        <v>150000</v>
      </c>
      <c r="D100" s="64">
        <v>150000</v>
      </c>
      <c r="E100" s="64">
        <v>150000</v>
      </c>
      <c r="F100" s="64">
        <v>150000</v>
      </c>
      <c r="G100" s="64">
        <f t="shared" ref="G100:G107" si="25">D100-E100</f>
        <v>0</v>
      </c>
    </row>
    <row r="101" spans="1:7">
      <c r="A101" s="7" t="s">
        <v>30</v>
      </c>
      <c r="B101" s="25">
        <v>2118.9699999999998</v>
      </c>
      <c r="C101" s="64">
        <v>2646693.6799999997</v>
      </c>
      <c r="D101" s="64">
        <v>2648812.65</v>
      </c>
      <c r="E101" s="64">
        <v>945812.65</v>
      </c>
      <c r="F101" s="64">
        <v>945812.65</v>
      </c>
      <c r="G101" s="64">
        <f t="shared" si="25"/>
        <v>1703000</v>
      </c>
    </row>
    <row r="102" spans="1:7">
      <c r="A102" s="7" t="s">
        <v>31</v>
      </c>
      <c r="B102" s="25">
        <v>420000</v>
      </c>
      <c r="C102" s="64">
        <v>215326.43999999994</v>
      </c>
      <c r="D102" s="64">
        <v>635326.43999999994</v>
      </c>
      <c r="E102" s="64">
        <v>532192.93999999994</v>
      </c>
      <c r="F102" s="64">
        <v>532192.93999999994</v>
      </c>
      <c r="G102" s="64">
        <f t="shared" si="25"/>
        <v>103133.5</v>
      </c>
    </row>
    <row r="103" spans="1:7">
      <c r="A103" s="7" t="s">
        <v>32</v>
      </c>
      <c r="B103" s="25">
        <v>2110402.86</v>
      </c>
      <c r="C103" s="64">
        <v>-315357.5399999998</v>
      </c>
      <c r="D103" s="64">
        <v>1795045.32</v>
      </c>
      <c r="E103" s="64">
        <v>1105491.1100000001</v>
      </c>
      <c r="F103" s="64">
        <v>1105491.1100000001</v>
      </c>
      <c r="G103" s="64">
        <f t="shared" si="25"/>
        <v>689554.21</v>
      </c>
    </row>
    <row r="104" spans="1:7">
      <c r="A104" s="7" t="s">
        <v>33</v>
      </c>
      <c r="B104" s="25"/>
      <c r="C104" s="64"/>
      <c r="D104" s="64"/>
      <c r="E104" s="64"/>
      <c r="F104" s="64"/>
      <c r="G104" s="64">
        <f t="shared" si="25"/>
        <v>0</v>
      </c>
    </row>
    <row r="105" spans="1:7">
      <c r="A105" s="7" t="s">
        <v>34</v>
      </c>
      <c r="B105" s="25"/>
      <c r="C105" s="64"/>
      <c r="D105" s="64"/>
      <c r="E105" s="64"/>
      <c r="F105" s="64"/>
      <c r="G105" s="64">
        <f t="shared" si="25"/>
        <v>0</v>
      </c>
    </row>
    <row r="106" spans="1:7">
      <c r="A106" s="7" t="s">
        <v>35</v>
      </c>
      <c r="B106" s="25">
        <v>50000</v>
      </c>
      <c r="C106" s="64">
        <v>35500</v>
      </c>
      <c r="D106" s="64">
        <v>85500</v>
      </c>
      <c r="E106" s="64">
        <v>79999.98</v>
      </c>
      <c r="F106" s="64">
        <v>79999.98</v>
      </c>
      <c r="G106" s="64">
        <f t="shared" si="25"/>
        <v>5500.0200000000041</v>
      </c>
    </row>
    <row r="107" spans="1:7">
      <c r="A107" s="7" t="s">
        <v>36</v>
      </c>
      <c r="B107" s="25">
        <v>418248.14</v>
      </c>
      <c r="C107" s="64">
        <v>2776.320000000007</v>
      </c>
      <c r="D107" s="64">
        <v>421024.46</v>
      </c>
      <c r="E107" s="64">
        <v>141416.53</v>
      </c>
      <c r="F107" s="64">
        <v>141416.53</v>
      </c>
      <c r="G107" s="64">
        <f t="shared" si="25"/>
        <v>279607.93000000005</v>
      </c>
    </row>
    <row r="108" spans="1:7">
      <c r="A108" s="6" t="s">
        <v>37</v>
      </c>
      <c r="B108" s="24">
        <v>2415033.66</v>
      </c>
      <c r="C108" s="63">
        <f t="shared" ref="C108:G108" si="26">SUM(C109:C117)</f>
        <v>5738398.9299999997</v>
      </c>
      <c r="D108" s="63">
        <f t="shared" si="26"/>
        <v>8153432.5899999999</v>
      </c>
      <c r="E108" s="63">
        <f t="shared" si="26"/>
        <v>3838212.43</v>
      </c>
      <c r="F108" s="63">
        <f t="shared" si="26"/>
        <v>3838212.43</v>
      </c>
      <c r="G108" s="63">
        <f t="shared" si="26"/>
        <v>4315220.16</v>
      </c>
    </row>
    <row r="109" spans="1:7">
      <c r="A109" s="7" t="s">
        <v>38</v>
      </c>
      <c r="B109" s="25"/>
      <c r="C109" s="25"/>
      <c r="D109" s="25"/>
      <c r="E109" s="25"/>
      <c r="F109" s="25"/>
      <c r="G109" s="25">
        <v>0</v>
      </c>
    </row>
    <row r="110" spans="1:7">
      <c r="A110" s="7" t="s">
        <v>39</v>
      </c>
      <c r="B110" s="25"/>
      <c r="C110" s="25"/>
      <c r="D110" s="25"/>
      <c r="E110" s="25"/>
      <c r="F110" s="25"/>
      <c r="G110" s="25">
        <v>0</v>
      </c>
    </row>
    <row r="111" spans="1:7">
      <c r="A111" s="7" t="s">
        <v>40</v>
      </c>
      <c r="B111" s="25">
        <v>0</v>
      </c>
      <c r="C111" s="64">
        <v>2758887.05</v>
      </c>
      <c r="D111" s="64">
        <v>2758887.05</v>
      </c>
      <c r="E111" s="64">
        <v>1369640</v>
      </c>
      <c r="F111" s="64">
        <v>1369640</v>
      </c>
      <c r="G111" s="64">
        <f t="shared" ref="G111:G112" si="27">D111-E111</f>
        <v>1389247.0499999998</v>
      </c>
    </row>
    <row r="112" spans="1:7">
      <c r="A112" s="7" t="s">
        <v>41</v>
      </c>
      <c r="B112" s="25">
        <v>2415033.66</v>
      </c>
      <c r="C112" s="64">
        <v>2979511.88</v>
      </c>
      <c r="D112" s="64">
        <v>5394545.54</v>
      </c>
      <c r="E112" s="64">
        <v>2468572.4300000002</v>
      </c>
      <c r="F112" s="64">
        <v>2468572.4300000002</v>
      </c>
      <c r="G112" s="64">
        <f t="shared" si="27"/>
        <v>2925973.11</v>
      </c>
    </row>
    <row r="113" spans="1:7">
      <c r="A113" s="7" t="s">
        <v>42</v>
      </c>
      <c r="B113" s="25"/>
      <c r="C113" s="25"/>
      <c r="D113" s="25"/>
      <c r="E113" s="25"/>
      <c r="F113" s="25"/>
      <c r="G113" s="25">
        <v>0</v>
      </c>
    </row>
    <row r="114" spans="1:7">
      <c r="A114" s="7" t="s">
        <v>43</v>
      </c>
      <c r="B114" s="25"/>
      <c r="C114" s="25"/>
      <c r="D114" s="25"/>
      <c r="E114" s="25"/>
      <c r="F114" s="25"/>
      <c r="G114" s="25">
        <v>0</v>
      </c>
    </row>
    <row r="115" spans="1:7">
      <c r="A115" s="7" t="s">
        <v>44</v>
      </c>
      <c r="B115" s="25"/>
      <c r="C115" s="25"/>
      <c r="D115" s="25"/>
      <c r="E115" s="25"/>
      <c r="F115" s="25"/>
      <c r="G115" s="25">
        <v>0</v>
      </c>
    </row>
    <row r="116" spans="1:7">
      <c r="A116" s="7" t="s">
        <v>45</v>
      </c>
      <c r="B116" s="25"/>
      <c r="C116" s="25"/>
      <c r="D116" s="25"/>
      <c r="E116" s="25"/>
      <c r="F116" s="25"/>
      <c r="G116" s="25">
        <v>0</v>
      </c>
    </row>
    <row r="117" spans="1:7">
      <c r="A117" s="7" t="s">
        <v>46</v>
      </c>
      <c r="B117" s="25"/>
      <c r="C117" s="25"/>
      <c r="D117" s="25"/>
      <c r="E117" s="25"/>
      <c r="F117" s="25"/>
      <c r="G117" s="25">
        <v>0</v>
      </c>
    </row>
    <row r="118" spans="1:7">
      <c r="A118" s="6" t="s">
        <v>47</v>
      </c>
      <c r="B118" s="24">
        <v>465000</v>
      </c>
      <c r="C118" s="63">
        <f t="shared" ref="C118:G118" si="28">SUM(C119:C127)</f>
        <v>-225986.32</v>
      </c>
      <c r="D118" s="63">
        <f t="shared" si="28"/>
        <v>239013.68</v>
      </c>
      <c r="E118" s="63">
        <f t="shared" si="28"/>
        <v>77213.679999999993</v>
      </c>
      <c r="F118" s="63">
        <f t="shared" si="28"/>
        <v>77213.679999999993</v>
      </c>
      <c r="G118" s="63">
        <f t="shared" si="28"/>
        <v>161800</v>
      </c>
    </row>
    <row r="119" spans="1:7">
      <c r="A119" s="7" t="s">
        <v>48</v>
      </c>
      <c r="B119" s="25">
        <v>30000</v>
      </c>
      <c r="C119" s="64">
        <v>73188.679999999993</v>
      </c>
      <c r="D119" s="64">
        <v>103188.68</v>
      </c>
      <c r="E119" s="64">
        <v>63188.68</v>
      </c>
      <c r="F119" s="64">
        <v>63188.68</v>
      </c>
      <c r="G119" s="64">
        <f>D119-E119</f>
        <v>39999.999999999993</v>
      </c>
    </row>
    <row r="120" spans="1:7">
      <c r="A120" s="7" t="s">
        <v>49</v>
      </c>
      <c r="B120" s="25">
        <v>15000</v>
      </c>
      <c r="C120" s="64">
        <v>14025</v>
      </c>
      <c r="D120" s="64">
        <v>29025</v>
      </c>
      <c r="E120" s="64">
        <v>14025</v>
      </c>
      <c r="F120" s="64">
        <v>14025</v>
      </c>
      <c r="G120" s="64">
        <f t="shared" ref="G120" si="29">D120-E120</f>
        <v>15000</v>
      </c>
    </row>
    <row r="121" spans="1:7">
      <c r="A121" s="7" t="s">
        <v>50</v>
      </c>
      <c r="B121" s="25"/>
      <c r="C121" s="25"/>
      <c r="D121" s="25"/>
      <c r="E121" s="25"/>
      <c r="F121" s="25"/>
      <c r="G121" s="25">
        <v>0</v>
      </c>
    </row>
    <row r="122" spans="1:7">
      <c r="A122" s="7" t="s">
        <v>51</v>
      </c>
      <c r="B122" s="25"/>
      <c r="C122" s="25"/>
      <c r="D122" s="25"/>
      <c r="E122" s="25"/>
      <c r="F122" s="25"/>
      <c r="G122" s="25">
        <v>0</v>
      </c>
    </row>
    <row r="123" spans="1:7">
      <c r="A123" s="7" t="s">
        <v>52</v>
      </c>
      <c r="B123" s="25"/>
      <c r="C123" s="25"/>
      <c r="D123" s="25"/>
      <c r="E123" s="25"/>
      <c r="F123" s="25"/>
      <c r="G123" s="25">
        <v>0</v>
      </c>
    </row>
    <row r="124" spans="1:7">
      <c r="A124" s="7" t="s">
        <v>53</v>
      </c>
      <c r="B124" s="25">
        <v>420000</v>
      </c>
      <c r="C124" s="25">
        <v>-313200</v>
      </c>
      <c r="D124" s="25">
        <v>106800</v>
      </c>
      <c r="E124" s="25">
        <v>0</v>
      </c>
      <c r="F124" s="25">
        <v>0</v>
      </c>
      <c r="G124" s="25">
        <v>106800</v>
      </c>
    </row>
    <row r="125" spans="1:7">
      <c r="A125" s="7" t="s">
        <v>54</v>
      </c>
      <c r="B125" s="25"/>
      <c r="C125" s="25"/>
      <c r="D125" s="25"/>
      <c r="E125" s="25"/>
      <c r="F125" s="25"/>
      <c r="G125" s="25">
        <v>0</v>
      </c>
    </row>
    <row r="126" spans="1:7">
      <c r="A126" s="7" t="s">
        <v>55</v>
      </c>
      <c r="B126" s="25"/>
      <c r="C126" s="25"/>
      <c r="D126" s="25"/>
      <c r="E126" s="25"/>
      <c r="F126" s="25"/>
      <c r="G126" s="25">
        <v>0</v>
      </c>
    </row>
    <row r="127" spans="1:7">
      <c r="A127" s="7" t="s">
        <v>56</v>
      </c>
      <c r="B127" s="25"/>
      <c r="C127" s="25"/>
      <c r="D127" s="25"/>
      <c r="E127" s="25"/>
      <c r="F127" s="25"/>
      <c r="G127" s="25">
        <v>0</v>
      </c>
    </row>
    <row r="128" spans="1:7">
      <c r="A128" s="6" t="s">
        <v>57</v>
      </c>
      <c r="B128" s="24">
        <v>45939783.920000002</v>
      </c>
      <c r="C128" s="63">
        <f t="shared" ref="C128:G128" si="30">SUM(C129:C131)</f>
        <v>42488499.710000001</v>
      </c>
      <c r="D128" s="63">
        <f t="shared" si="30"/>
        <v>88428283.629999995</v>
      </c>
      <c r="E128" s="63">
        <f t="shared" si="30"/>
        <v>41414685.949999996</v>
      </c>
      <c r="F128" s="63">
        <f t="shared" si="30"/>
        <v>41061026.299999997</v>
      </c>
      <c r="G128" s="63">
        <f t="shared" si="30"/>
        <v>47013597.68</v>
      </c>
    </row>
    <row r="129" spans="1:7">
      <c r="A129" s="7" t="s">
        <v>58</v>
      </c>
      <c r="B129" s="25">
        <v>45536222.109999999</v>
      </c>
      <c r="C129" s="64">
        <v>41222029.469999999</v>
      </c>
      <c r="D129" s="64">
        <v>86758251.579999998</v>
      </c>
      <c r="E129" s="64">
        <v>40098231.399999999</v>
      </c>
      <c r="F129" s="64">
        <v>39744571.75</v>
      </c>
      <c r="G129" s="64">
        <f>D129-E129</f>
        <v>46660020.18</v>
      </c>
    </row>
    <row r="130" spans="1:7">
      <c r="A130" s="7" t="s">
        <v>59</v>
      </c>
      <c r="B130" s="25">
        <v>403561.81</v>
      </c>
      <c r="C130" s="64">
        <v>1266470.24</v>
      </c>
      <c r="D130" s="64">
        <v>1670032.05</v>
      </c>
      <c r="E130" s="64">
        <v>1316454.55</v>
      </c>
      <c r="F130" s="64">
        <v>1316454.55</v>
      </c>
      <c r="G130" s="64">
        <f t="shared" ref="G130" si="31">D130-E130</f>
        <v>353577.5</v>
      </c>
    </row>
    <row r="131" spans="1:7">
      <c r="A131" s="7" t="s">
        <v>60</v>
      </c>
      <c r="B131" s="25"/>
      <c r="C131" s="25"/>
      <c r="D131" s="25"/>
      <c r="E131" s="25"/>
      <c r="F131" s="25"/>
      <c r="G131" s="25">
        <v>0</v>
      </c>
    </row>
    <row r="132" spans="1:7">
      <c r="A132" s="6" t="s">
        <v>61</v>
      </c>
      <c r="B132" s="24">
        <v>57438106.5</v>
      </c>
      <c r="C132" s="63">
        <f t="shared" ref="C132:G132" si="32">SUM(C133:C137,C139:C140)</f>
        <v>-56355754.07</v>
      </c>
      <c r="D132" s="63">
        <f t="shared" si="32"/>
        <v>1082352.43</v>
      </c>
      <c r="E132" s="63">
        <f t="shared" si="32"/>
        <v>0</v>
      </c>
      <c r="F132" s="63">
        <f t="shared" si="32"/>
        <v>0</v>
      </c>
      <c r="G132" s="63">
        <f t="shared" si="32"/>
        <v>1082352.43</v>
      </c>
    </row>
    <row r="133" spans="1:7">
      <c r="A133" s="7" t="s">
        <v>62</v>
      </c>
      <c r="B133" s="25"/>
      <c r="C133" s="25"/>
      <c r="D133" s="25"/>
      <c r="E133" s="25"/>
      <c r="F133" s="25"/>
      <c r="G133" s="25">
        <v>0</v>
      </c>
    </row>
    <row r="134" spans="1:7">
      <c r="A134" s="7" t="s">
        <v>63</v>
      </c>
      <c r="B134" s="25"/>
      <c r="C134" s="25"/>
      <c r="D134" s="25"/>
      <c r="E134" s="25"/>
      <c r="F134" s="25"/>
      <c r="G134" s="25">
        <v>0</v>
      </c>
    </row>
    <row r="135" spans="1:7">
      <c r="A135" s="7" t="s">
        <v>64</v>
      </c>
      <c r="B135" s="25"/>
      <c r="C135" s="25"/>
      <c r="D135" s="25"/>
      <c r="E135" s="25"/>
      <c r="F135" s="25"/>
      <c r="G135" s="25">
        <v>0</v>
      </c>
    </row>
    <row r="136" spans="1:7">
      <c r="A136" s="7" t="s">
        <v>65</v>
      </c>
      <c r="B136" s="25"/>
      <c r="C136" s="25"/>
      <c r="D136" s="25"/>
      <c r="E136" s="25"/>
      <c r="F136" s="25"/>
      <c r="G136" s="25">
        <v>0</v>
      </c>
    </row>
    <row r="137" spans="1:7">
      <c r="A137" s="7" t="s">
        <v>66</v>
      </c>
      <c r="B137" s="25"/>
      <c r="C137" s="25"/>
      <c r="D137" s="25"/>
      <c r="E137" s="25"/>
      <c r="F137" s="25"/>
      <c r="G137" s="25">
        <v>0</v>
      </c>
    </row>
    <row r="138" spans="1:7">
      <c r="A138" s="7" t="s">
        <v>67</v>
      </c>
      <c r="B138" s="25"/>
      <c r="C138" s="25"/>
      <c r="D138" s="25"/>
      <c r="E138" s="25"/>
      <c r="F138" s="25"/>
      <c r="G138" s="25">
        <v>0</v>
      </c>
    </row>
    <row r="139" spans="1:7">
      <c r="A139" s="7" t="s">
        <v>68</v>
      </c>
      <c r="B139" s="25"/>
      <c r="C139" s="25"/>
      <c r="D139" s="25"/>
      <c r="E139" s="25"/>
      <c r="F139" s="25"/>
      <c r="G139" s="25">
        <v>0</v>
      </c>
    </row>
    <row r="140" spans="1:7">
      <c r="A140" s="7" t="s">
        <v>69</v>
      </c>
      <c r="B140" s="25">
        <v>57438106.5</v>
      </c>
      <c r="C140" s="64">
        <v>-56355754.07</v>
      </c>
      <c r="D140" s="64">
        <v>1082352.43</v>
      </c>
      <c r="E140" s="64">
        <v>0</v>
      </c>
      <c r="F140" s="64">
        <v>0</v>
      </c>
      <c r="G140" s="64">
        <f t="shared" ref="G140" si="33">D140-E140</f>
        <v>1082352.43</v>
      </c>
    </row>
    <row r="141" spans="1:7">
      <c r="A141" s="6" t="s">
        <v>70</v>
      </c>
      <c r="B141" s="24">
        <v>2000000</v>
      </c>
      <c r="C141" s="63">
        <f t="shared" ref="C141:G141" si="34">SUM(C142:C144)</f>
        <v>8522563.9000000004</v>
      </c>
      <c r="D141" s="63">
        <f t="shared" si="34"/>
        <v>10522563.9</v>
      </c>
      <c r="E141" s="63">
        <f t="shared" si="34"/>
        <v>6494995.3899999997</v>
      </c>
      <c r="F141" s="63">
        <f t="shared" si="34"/>
        <v>6494995.3899999997</v>
      </c>
      <c r="G141" s="63">
        <f t="shared" si="34"/>
        <v>4027568.5100000007</v>
      </c>
    </row>
    <row r="142" spans="1:7">
      <c r="A142" s="7" t="s">
        <v>71</v>
      </c>
      <c r="B142" s="25"/>
      <c r="C142" s="25"/>
      <c r="D142" s="25"/>
      <c r="E142" s="25"/>
      <c r="F142" s="25"/>
      <c r="G142" s="25">
        <v>0</v>
      </c>
    </row>
    <row r="143" spans="1:7">
      <c r="A143" s="7" t="s">
        <v>72</v>
      </c>
      <c r="B143" s="25"/>
      <c r="C143" s="25"/>
      <c r="D143" s="25"/>
      <c r="E143" s="25"/>
      <c r="F143" s="25"/>
      <c r="G143" s="25">
        <v>0</v>
      </c>
    </row>
    <row r="144" spans="1:7">
      <c r="A144" s="7" t="s">
        <v>73</v>
      </c>
      <c r="B144" s="25">
        <v>2000000</v>
      </c>
      <c r="C144" s="64">
        <v>8522563.9000000004</v>
      </c>
      <c r="D144" s="64">
        <v>10522563.9</v>
      </c>
      <c r="E144" s="64">
        <v>6494995.3899999997</v>
      </c>
      <c r="F144" s="64">
        <v>6494995.3899999997</v>
      </c>
      <c r="G144" s="64">
        <f t="shared" ref="G144" si="35">D144-E144</f>
        <v>4027568.5100000007</v>
      </c>
    </row>
    <row r="145" spans="1:7">
      <c r="A145" s="6" t="s">
        <v>74</v>
      </c>
      <c r="B145" s="24">
        <v>734856</v>
      </c>
      <c r="C145" s="63">
        <f t="shared" ref="C145:G145" si="36">SUM(C146:C152)</f>
        <v>0</v>
      </c>
      <c r="D145" s="63">
        <f t="shared" si="36"/>
        <v>734856</v>
      </c>
      <c r="E145" s="63">
        <f t="shared" si="36"/>
        <v>306190</v>
      </c>
      <c r="F145" s="63">
        <f t="shared" si="36"/>
        <v>306190</v>
      </c>
      <c r="G145" s="63">
        <f t="shared" si="36"/>
        <v>428666</v>
      </c>
    </row>
    <row r="146" spans="1:7">
      <c r="A146" s="7" t="s">
        <v>75</v>
      </c>
      <c r="B146" s="25">
        <v>734856</v>
      </c>
      <c r="C146" s="64">
        <v>0</v>
      </c>
      <c r="D146" s="64">
        <v>734856</v>
      </c>
      <c r="E146" s="64">
        <v>306190</v>
      </c>
      <c r="F146" s="64">
        <v>306190</v>
      </c>
      <c r="G146" s="64">
        <f>D146-E146</f>
        <v>428666</v>
      </c>
    </row>
    <row r="147" spans="1:7">
      <c r="A147" s="7" t="s">
        <v>76</v>
      </c>
      <c r="B147" s="25"/>
      <c r="C147" s="25"/>
      <c r="D147" s="25"/>
      <c r="E147" s="25"/>
      <c r="F147" s="25"/>
      <c r="G147" s="25">
        <v>0</v>
      </c>
    </row>
    <row r="148" spans="1:7">
      <c r="A148" s="7" t="s">
        <v>77</v>
      </c>
      <c r="B148" s="25"/>
      <c r="C148" s="25"/>
      <c r="D148" s="25"/>
      <c r="E148" s="25"/>
      <c r="F148" s="25"/>
      <c r="G148" s="25">
        <v>0</v>
      </c>
    </row>
    <row r="149" spans="1:7">
      <c r="A149" s="7" t="s">
        <v>78</v>
      </c>
      <c r="B149" s="25"/>
      <c r="C149" s="25"/>
      <c r="D149" s="25"/>
      <c r="E149" s="25"/>
      <c r="F149" s="25"/>
      <c r="G149" s="25">
        <v>0</v>
      </c>
    </row>
    <row r="150" spans="1:7">
      <c r="A150" s="7" t="s">
        <v>79</v>
      </c>
      <c r="B150" s="25"/>
      <c r="C150" s="25"/>
      <c r="D150" s="25"/>
      <c r="E150" s="25"/>
      <c r="F150" s="25"/>
      <c r="G150" s="25">
        <v>0</v>
      </c>
    </row>
    <row r="151" spans="1:7">
      <c r="A151" s="7" t="s">
        <v>80</v>
      </c>
      <c r="B151" s="25"/>
      <c r="C151" s="25"/>
      <c r="D151" s="25"/>
      <c r="E151" s="25"/>
      <c r="F151" s="25"/>
      <c r="G151" s="25">
        <v>0</v>
      </c>
    </row>
    <row r="152" spans="1:7">
      <c r="A152" s="7" t="s">
        <v>81</v>
      </c>
      <c r="B152" s="25"/>
      <c r="C152" s="25"/>
      <c r="D152" s="25"/>
      <c r="E152" s="25"/>
      <c r="F152" s="25"/>
      <c r="G152" s="25">
        <v>0</v>
      </c>
    </row>
    <row r="153" spans="1:7" ht="5.0999999999999996" customHeight="1">
      <c r="A153" s="6"/>
      <c r="B153" s="25"/>
      <c r="C153" s="25"/>
      <c r="D153" s="25"/>
      <c r="E153" s="25"/>
      <c r="F153" s="25"/>
      <c r="G153" s="25"/>
    </row>
    <row r="154" spans="1:7">
      <c r="A154" s="5" t="s">
        <v>83</v>
      </c>
      <c r="B154" s="24">
        <v>294120955.5</v>
      </c>
      <c r="C154" s="63">
        <f t="shared" ref="C154:G154" si="37">C4+C79</f>
        <v>9436256.3100000005</v>
      </c>
      <c r="D154" s="63">
        <f t="shared" si="37"/>
        <v>303557211.81</v>
      </c>
      <c r="E154" s="63">
        <f t="shared" si="37"/>
        <v>148100281.63</v>
      </c>
      <c r="F154" s="63">
        <f t="shared" si="37"/>
        <v>147746621.97999999</v>
      </c>
      <c r="G154" s="63">
        <f t="shared" si="37"/>
        <v>155456930.18000001</v>
      </c>
    </row>
    <row r="155" spans="1:7" ht="5.0999999999999996" customHeight="1">
      <c r="A155" s="8"/>
      <c r="B155" s="65"/>
      <c r="C155" s="65"/>
      <c r="D155" s="65"/>
      <c r="E155" s="65"/>
      <c r="F155" s="65"/>
      <c r="G155" s="65"/>
    </row>
  </sheetData>
  <mergeCells count="2">
    <mergeCell ref="A1:G1"/>
    <mergeCell ref="B2:F2"/>
  </mergeCells>
  <dataValidations count="1">
    <dataValidation type="decimal" allowBlank="1" showInputMessage="1" showErrorMessage="1" sqref="C4:G10 C13:G55 C57:G57 C65:G66 C69:G70 C72:G72 C79:G85 C88:G108 C111:G112 C118:G120 C128:G130 C132:G132 C140:G141 C144:G146 C154:G154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workbookViewId="0">
      <selection sqref="A1:G1"/>
    </sheetView>
  </sheetViews>
  <sheetFormatPr baseColWidth="10" defaultRowHeight="11.25"/>
  <cols>
    <col min="1" max="1" width="45.83203125" style="9" customWidth="1"/>
    <col min="2" max="7" width="16.83203125" style="9" customWidth="1"/>
    <col min="8" max="16384" width="12" style="9"/>
  </cols>
  <sheetData>
    <row r="1" spans="1:7" ht="56.1" customHeight="1">
      <c r="A1" s="78" t="s">
        <v>184</v>
      </c>
      <c r="B1" s="79"/>
      <c r="C1" s="79"/>
      <c r="D1" s="79"/>
      <c r="E1" s="79"/>
      <c r="F1" s="79"/>
      <c r="G1" s="80"/>
    </row>
    <row r="2" spans="1:7">
      <c r="A2" s="17"/>
      <c r="B2" s="81" t="s">
        <v>0</v>
      </c>
      <c r="C2" s="81"/>
      <c r="D2" s="81"/>
      <c r="E2" s="81"/>
      <c r="F2" s="81"/>
      <c r="G2" s="17"/>
    </row>
    <row r="3" spans="1:7" ht="22.5">
      <c r="A3" s="18" t="s">
        <v>1</v>
      </c>
      <c r="B3" s="19" t="s">
        <v>2</v>
      </c>
      <c r="C3" s="19" t="s">
        <v>84</v>
      </c>
      <c r="D3" s="19" t="s">
        <v>85</v>
      </c>
      <c r="E3" s="19" t="s">
        <v>5</v>
      </c>
      <c r="F3" s="19" t="s">
        <v>86</v>
      </c>
      <c r="G3" s="18" t="s">
        <v>87</v>
      </c>
    </row>
    <row r="4" spans="1:7">
      <c r="A4" s="30" t="s">
        <v>88</v>
      </c>
      <c r="B4" s="31"/>
      <c r="C4" s="31"/>
      <c r="D4" s="31"/>
      <c r="E4" s="31"/>
      <c r="F4" s="31"/>
      <c r="G4" s="32"/>
    </row>
    <row r="5" spans="1:7">
      <c r="A5" s="33" t="s">
        <v>89</v>
      </c>
      <c r="B5" s="66">
        <f>SUM(B6:B35)</f>
        <v>132795287.85000002</v>
      </c>
      <c r="C5" s="66">
        <f t="shared" ref="C5:G5" si="0">SUM(C6:C35)</f>
        <v>3713863.6799999978</v>
      </c>
      <c r="D5" s="66">
        <f t="shared" si="0"/>
        <v>136509151.53</v>
      </c>
      <c r="E5" s="66">
        <f t="shared" si="0"/>
        <v>68560175.389999986</v>
      </c>
      <c r="F5" s="66">
        <f t="shared" si="0"/>
        <v>68560175.389999986</v>
      </c>
      <c r="G5" s="66">
        <f t="shared" si="0"/>
        <v>67948976.139999986</v>
      </c>
    </row>
    <row r="6" spans="1:7">
      <c r="A6" s="34" t="s">
        <v>139</v>
      </c>
      <c r="B6" s="64">
        <v>7667195.4299999997</v>
      </c>
      <c r="C6" s="64">
        <v>316152.03000000026</v>
      </c>
      <c r="D6" s="64">
        <v>7983347.46</v>
      </c>
      <c r="E6" s="64">
        <v>3366952.45</v>
      </c>
      <c r="F6" s="64">
        <v>3366952.45</v>
      </c>
      <c r="G6" s="64">
        <f>D6-E6</f>
        <v>4616395.01</v>
      </c>
    </row>
    <row r="7" spans="1:7">
      <c r="A7" s="34" t="s">
        <v>140</v>
      </c>
      <c r="B7" s="64">
        <v>2204487.84</v>
      </c>
      <c r="C7" s="64">
        <v>450439.45000000019</v>
      </c>
      <c r="D7" s="64">
        <v>2654927.29</v>
      </c>
      <c r="E7" s="64">
        <v>1966040.51</v>
      </c>
      <c r="F7" s="64">
        <v>1966040.51</v>
      </c>
      <c r="G7" s="64">
        <f t="shared" ref="G7:G35" si="1">D7-E7</f>
        <v>688886.78</v>
      </c>
    </row>
    <row r="8" spans="1:7">
      <c r="A8" s="34" t="s">
        <v>141</v>
      </c>
      <c r="B8" s="64">
        <v>12073009.380000001</v>
      </c>
      <c r="C8" s="64">
        <v>12903200.92</v>
      </c>
      <c r="D8" s="64">
        <v>24976210.300000001</v>
      </c>
      <c r="E8" s="64">
        <v>15410866.51</v>
      </c>
      <c r="F8" s="64">
        <v>15410866.51</v>
      </c>
      <c r="G8" s="64">
        <f t="shared" si="1"/>
        <v>9565343.790000001</v>
      </c>
    </row>
    <row r="9" spans="1:7">
      <c r="A9" s="34" t="s">
        <v>142</v>
      </c>
      <c r="B9" s="64">
        <v>1168343.1000000001</v>
      </c>
      <c r="C9" s="64">
        <v>-55700</v>
      </c>
      <c r="D9" s="64">
        <v>1112643.1000000001</v>
      </c>
      <c r="E9" s="64">
        <v>478579.15</v>
      </c>
      <c r="F9" s="64">
        <v>478579.15</v>
      </c>
      <c r="G9" s="64">
        <f t="shared" si="1"/>
        <v>634063.95000000007</v>
      </c>
    </row>
    <row r="10" spans="1:7">
      <c r="A10" s="34" t="s">
        <v>143</v>
      </c>
      <c r="B10" s="64">
        <v>1994249.37</v>
      </c>
      <c r="C10" s="64">
        <v>-280564.99000000022</v>
      </c>
      <c r="D10" s="64">
        <v>1713684.38</v>
      </c>
      <c r="E10" s="64">
        <v>870214.09</v>
      </c>
      <c r="F10" s="64">
        <v>870214.09</v>
      </c>
      <c r="G10" s="64">
        <f t="shared" si="1"/>
        <v>843470.28999999992</v>
      </c>
    </row>
    <row r="11" spans="1:7">
      <c r="A11" s="34" t="s">
        <v>144</v>
      </c>
      <c r="B11" s="64">
        <v>981879.17</v>
      </c>
      <c r="C11" s="64">
        <v>-4000</v>
      </c>
      <c r="D11" s="64">
        <v>977879.17</v>
      </c>
      <c r="E11" s="64">
        <v>378431.98</v>
      </c>
      <c r="F11" s="64">
        <v>378431.98</v>
      </c>
      <c r="G11" s="64">
        <f t="shared" si="1"/>
        <v>599447.19000000006</v>
      </c>
    </row>
    <row r="12" spans="1:7">
      <c r="A12" s="34" t="s">
        <v>145</v>
      </c>
      <c r="B12" s="64">
        <v>5065415.16</v>
      </c>
      <c r="C12" s="64">
        <v>-140342.99000000022</v>
      </c>
      <c r="D12" s="64">
        <v>4925072.17</v>
      </c>
      <c r="E12" s="64">
        <v>2756553.43</v>
      </c>
      <c r="F12" s="64">
        <v>2756553.43</v>
      </c>
      <c r="G12" s="64">
        <f t="shared" si="1"/>
        <v>2168518.7399999998</v>
      </c>
    </row>
    <row r="13" spans="1:7">
      <c r="A13" s="34" t="s">
        <v>146</v>
      </c>
      <c r="B13" s="64">
        <v>6674692.04</v>
      </c>
      <c r="C13" s="64">
        <v>-1438290.6100000003</v>
      </c>
      <c r="D13" s="64">
        <v>5236401.43</v>
      </c>
      <c r="E13" s="64">
        <v>2801164.98</v>
      </c>
      <c r="F13" s="64">
        <v>2801164.98</v>
      </c>
      <c r="G13" s="64">
        <f t="shared" si="1"/>
        <v>2435236.4499999997</v>
      </c>
    </row>
    <row r="14" spans="1:7">
      <c r="A14" s="34" t="s">
        <v>147</v>
      </c>
      <c r="B14" s="64">
        <v>1120856.74</v>
      </c>
      <c r="C14" s="64">
        <v>-73945.309999999939</v>
      </c>
      <c r="D14" s="64">
        <v>1046911.43</v>
      </c>
      <c r="E14" s="64">
        <v>463554.32</v>
      </c>
      <c r="F14" s="64">
        <v>463554.32</v>
      </c>
      <c r="G14" s="64">
        <f t="shared" si="1"/>
        <v>583357.1100000001</v>
      </c>
    </row>
    <row r="15" spans="1:7">
      <c r="A15" s="34" t="s">
        <v>148</v>
      </c>
      <c r="B15" s="64">
        <v>5428984.6799999997</v>
      </c>
      <c r="C15" s="64">
        <v>-41614.399999999441</v>
      </c>
      <c r="D15" s="64">
        <v>5387370.2800000003</v>
      </c>
      <c r="E15" s="64">
        <v>2462196.06</v>
      </c>
      <c r="F15" s="64">
        <v>2462196.06</v>
      </c>
      <c r="G15" s="64">
        <f t="shared" si="1"/>
        <v>2925174.22</v>
      </c>
    </row>
    <row r="16" spans="1:7">
      <c r="A16" s="34" t="s">
        <v>149</v>
      </c>
      <c r="B16" s="64">
        <v>1297047.54</v>
      </c>
      <c r="C16" s="64">
        <v>-36734.239999999991</v>
      </c>
      <c r="D16" s="64">
        <v>1260313.3</v>
      </c>
      <c r="E16" s="64">
        <v>510533.82</v>
      </c>
      <c r="F16" s="64">
        <v>510533.82</v>
      </c>
      <c r="G16" s="64">
        <f t="shared" si="1"/>
        <v>749779.48</v>
      </c>
    </row>
    <row r="17" spans="1:7">
      <c r="A17" s="34" t="s">
        <v>150</v>
      </c>
      <c r="B17" s="64">
        <v>1513712.9</v>
      </c>
      <c r="C17" s="64">
        <v>53287.820000000065</v>
      </c>
      <c r="D17" s="64">
        <v>1567000.72</v>
      </c>
      <c r="E17" s="64">
        <v>708973.92</v>
      </c>
      <c r="F17" s="64">
        <v>708973.92</v>
      </c>
      <c r="G17" s="64">
        <f t="shared" si="1"/>
        <v>858026.79999999993</v>
      </c>
    </row>
    <row r="18" spans="1:7">
      <c r="A18" s="34" t="s">
        <v>151</v>
      </c>
      <c r="B18" s="64">
        <v>743800.61</v>
      </c>
      <c r="C18" s="64">
        <v>-35700</v>
      </c>
      <c r="D18" s="64">
        <v>708100.61</v>
      </c>
      <c r="E18" s="64">
        <v>286395.36</v>
      </c>
      <c r="F18" s="64">
        <v>286395.36</v>
      </c>
      <c r="G18" s="64">
        <f t="shared" si="1"/>
        <v>421705.25</v>
      </c>
    </row>
    <row r="19" spans="1:7">
      <c r="A19" s="34" t="s">
        <v>152</v>
      </c>
      <c r="B19" s="64">
        <v>1389831.55</v>
      </c>
      <c r="C19" s="64">
        <v>17435.34999999986</v>
      </c>
      <c r="D19" s="64">
        <v>1407266.9</v>
      </c>
      <c r="E19" s="64">
        <v>596541.77</v>
      </c>
      <c r="F19" s="64">
        <v>596541.77</v>
      </c>
      <c r="G19" s="64">
        <f t="shared" si="1"/>
        <v>810725.12999999989</v>
      </c>
    </row>
    <row r="20" spans="1:7">
      <c r="A20" s="34" t="s">
        <v>153</v>
      </c>
      <c r="B20" s="64">
        <v>6295564.4800000004</v>
      </c>
      <c r="C20" s="64">
        <v>-93717.5</v>
      </c>
      <c r="D20" s="64">
        <v>6201846.9800000004</v>
      </c>
      <c r="E20" s="64">
        <v>2921071.81</v>
      </c>
      <c r="F20" s="64">
        <v>2921071.81</v>
      </c>
      <c r="G20" s="64">
        <f t="shared" si="1"/>
        <v>3280775.1700000004</v>
      </c>
    </row>
    <row r="21" spans="1:7">
      <c r="A21" s="34" t="s">
        <v>154</v>
      </c>
      <c r="B21" s="64">
        <v>2960600</v>
      </c>
      <c r="C21" s="64">
        <v>-1734590.65</v>
      </c>
      <c r="D21" s="64">
        <v>1226009.3500000001</v>
      </c>
      <c r="E21" s="64">
        <v>767479.75</v>
      </c>
      <c r="F21" s="64">
        <v>767479.75</v>
      </c>
      <c r="G21" s="64">
        <f t="shared" si="1"/>
        <v>458529.60000000009</v>
      </c>
    </row>
    <row r="22" spans="1:7">
      <c r="A22" s="34" t="s">
        <v>155</v>
      </c>
      <c r="B22" s="64">
        <v>1418946.43</v>
      </c>
      <c r="C22" s="64">
        <v>-51000</v>
      </c>
      <c r="D22" s="64">
        <v>1367946.43</v>
      </c>
      <c r="E22" s="64">
        <v>618892.93000000005</v>
      </c>
      <c r="F22" s="64">
        <v>618892.93000000005</v>
      </c>
      <c r="G22" s="64">
        <f t="shared" si="1"/>
        <v>749053.49999999988</v>
      </c>
    </row>
    <row r="23" spans="1:7">
      <c r="A23" s="34" t="s">
        <v>156</v>
      </c>
      <c r="B23" s="64">
        <v>2058216.2</v>
      </c>
      <c r="C23" s="64">
        <v>-40000</v>
      </c>
      <c r="D23" s="64">
        <v>2018216.2</v>
      </c>
      <c r="E23" s="64">
        <v>848533.08</v>
      </c>
      <c r="F23" s="64">
        <v>848533.08</v>
      </c>
      <c r="G23" s="64">
        <f t="shared" si="1"/>
        <v>1169683.1200000001</v>
      </c>
    </row>
    <row r="24" spans="1:7">
      <c r="A24" s="34" t="s">
        <v>157</v>
      </c>
      <c r="B24" s="64">
        <v>624000</v>
      </c>
      <c r="C24" s="64">
        <v>-38932</v>
      </c>
      <c r="D24" s="64">
        <v>585068</v>
      </c>
      <c r="E24" s="64">
        <v>176039.13</v>
      </c>
      <c r="F24" s="64">
        <v>176039.13</v>
      </c>
      <c r="G24" s="64">
        <f t="shared" si="1"/>
        <v>409028.87</v>
      </c>
    </row>
    <row r="25" spans="1:7">
      <c r="A25" s="34" t="s">
        <v>158</v>
      </c>
      <c r="B25" s="64">
        <v>145000</v>
      </c>
      <c r="C25" s="64">
        <v>-11000</v>
      </c>
      <c r="D25" s="64">
        <v>134000</v>
      </c>
      <c r="E25" s="64">
        <v>16791.21</v>
      </c>
      <c r="F25" s="64">
        <v>16791.21</v>
      </c>
      <c r="G25" s="64">
        <f t="shared" si="1"/>
        <v>117208.79000000001</v>
      </c>
    </row>
    <row r="26" spans="1:7">
      <c r="A26" s="34" t="s">
        <v>159</v>
      </c>
      <c r="B26" s="64">
        <v>4349452.7699999996</v>
      </c>
      <c r="C26" s="64">
        <v>1307871.6500000004</v>
      </c>
      <c r="D26" s="64">
        <v>5657324.4199999999</v>
      </c>
      <c r="E26" s="64">
        <v>2298436.2400000002</v>
      </c>
      <c r="F26" s="64">
        <v>2298436.2400000002</v>
      </c>
      <c r="G26" s="64">
        <f t="shared" si="1"/>
        <v>3358888.1799999997</v>
      </c>
    </row>
    <row r="27" spans="1:7">
      <c r="A27" s="34" t="s">
        <v>160</v>
      </c>
      <c r="B27" s="64">
        <v>6561879.3200000003</v>
      </c>
      <c r="C27" s="64">
        <v>-60484.350000000559</v>
      </c>
      <c r="D27" s="64">
        <v>6501394.9699999997</v>
      </c>
      <c r="E27" s="64">
        <v>2598736.06</v>
      </c>
      <c r="F27" s="64">
        <v>2598736.06</v>
      </c>
      <c r="G27" s="64">
        <f t="shared" si="1"/>
        <v>3902658.9099999997</v>
      </c>
    </row>
    <row r="28" spans="1:7">
      <c r="A28" s="34" t="s">
        <v>161</v>
      </c>
      <c r="B28" s="64">
        <v>21835135.329999998</v>
      </c>
      <c r="C28" s="64">
        <v>-5919332.5999999978</v>
      </c>
      <c r="D28" s="64">
        <v>15915802.73</v>
      </c>
      <c r="E28" s="64">
        <v>6623398.0499999998</v>
      </c>
      <c r="F28" s="64">
        <v>6623398.0499999998</v>
      </c>
      <c r="G28" s="64">
        <f t="shared" si="1"/>
        <v>9292404.6799999997</v>
      </c>
    </row>
    <row r="29" spans="1:7">
      <c r="A29" s="34" t="s">
        <v>162</v>
      </c>
      <c r="B29" s="64">
        <v>2614233.96</v>
      </c>
      <c r="C29" s="64">
        <v>-161915.60000000009</v>
      </c>
      <c r="D29" s="64">
        <v>2452318.36</v>
      </c>
      <c r="E29" s="64">
        <v>1143932.9099999999</v>
      </c>
      <c r="F29" s="64">
        <v>1143932.9099999999</v>
      </c>
      <c r="G29" s="64">
        <f t="shared" si="1"/>
        <v>1308385.45</v>
      </c>
    </row>
    <row r="30" spans="1:7">
      <c r="A30" s="34" t="s">
        <v>163</v>
      </c>
      <c r="B30" s="64">
        <v>15988122.460000001</v>
      </c>
      <c r="C30" s="64">
        <v>-1312800.3000000007</v>
      </c>
      <c r="D30" s="64">
        <v>14675322.16</v>
      </c>
      <c r="E30" s="64">
        <v>7942233.5199999996</v>
      </c>
      <c r="F30" s="64">
        <v>7942233.5199999996</v>
      </c>
      <c r="G30" s="64">
        <f t="shared" si="1"/>
        <v>6733088.6400000006</v>
      </c>
    </row>
    <row r="31" spans="1:7">
      <c r="A31" s="34" t="s">
        <v>164</v>
      </c>
      <c r="B31" s="64">
        <v>2501587.98</v>
      </c>
      <c r="C31" s="64">
        <v>-1000</v>
      </c>
      <c r="D31" s="64">
        <v>2500587.98</v>
      </c>
      <c r="E31" s="64">
        <v>1029207.33</v>
      </c>
      <c r="F31" s="64">
        <v>1029207.33</v>
      </c>
      <c r="G31" s="64">
        <f t="shared" si="1"/>
        <v>1471380.65</v>
      </c>
    </row>
    <row r="32" spans="1:7">
      <c r="A32" s="34" t="s">
        <v>165</v>
      </c>
      <c r="B32" s="64">
        <v>1264014.76</v>
      </c>
      <c r="C32" s="64">
        <v>-358300</v>
      </c>
      <c r="D32" s="64">
        <v>905714.76</v>
      </c>
      <c r="E32" s="64">
        <v>379429.14</v>
      </c>
      <c r="F32" s="64">
        <v>379429.14</v>
      </c>
      <c r="G32" s="64">
        <f t="shared" si="1"/>
        <v>526285.62</v>
      </c>
    </row>
    <row r="33" spans="1:7">
      <c r="A33" s="34" t="s">
        <v>166</v>
      </c>
      <c r="B33" s="64">
        <v>408291.88</v>
      </c>
      <c r="C33" s="64">
        <v>0</v>
      </c>
      <c r="D33" s="64">
        <v>408291.88</v>
      </c>
      <c r="E33" s="64">
        <v>172838.31</v>
      </c>
      <c r="F33" s="64">
        <v>172838.31</v>
      </c>
      <c r="G33" s="64">
        <f t="shared" si="1"/>
        <v>235453.57</v>
      </c>
    </row>
    <row r="34" spans="1:7">
      <c r="A34" s="34" t="s">
        <v>167</v>
      </c>
      <c r="B34" s="64">
        <v>614459.56000000006</v>
      </c>
      <c r="C34" s="64">
        <v>115004</v>
      </c>
      <c r="D34" s="64">
        <v>729463.56</v>
      </c>
      <c r="E34" s="64">
        <v>346834</v>
      </c>
      <c r="F34" s="64">
        <v>346834</v>
      </c>
      <c r="G34" s="64">
        <f t="shared" si="1"/>
        <v>382629.56000000006</v>
      </c>
    </row>
    <row r="35" spans="1:7">
      <c r="A35" s="34" t="s">
        <v>168</v>
      </c>
      <c r="B35" s="64">
        <v>13832277.210000001</v>
      </c>
      <c r="C35" s="64">
        <v>440438</v>
      </c>
      <c r="D35" s="64">
        <v>14272715.210000001</v>
      </c>
      <c r="E35" s="64">
        <v>7619323.5700000003</v>
      </c>
      <c r="F35" s="64">
        <v>7619323.5700000003</v>
      </c>
      <c r="G35" s="64">
        <f t="shared" si="1"/>
        <v>6653391.6400000006</v>
      </c>
    </row>
    <row r="36" spans="1:7" ht="5.0999999999999996" customHeight="1">
      <c r="A36" s="34"/>
      <c r="B36" s="35"/>
      <c r="C36" s="35"/>
      <c r="D36" s="35"/>
      <c r="E36" s="35"/>
      <c r="F36" s="35"/>
      <c r="G36" s="36"/>
    </row>
    <row r="37" spans="1:7">
      <c r="A37" s="37" t="s">
        <v>90</v>
      </c>
      <c r="B37" s="35"/>
      <c r="C37" s="35"/>
      <c r="D37" s="35"/>
      <c r="E37" s="35"/>
      <c r="F37" s="35"/>
      <c r="G37" s="36"/>
    </row>
    <row r="38" spans="1:7">
      <c r="A38" s="37" t="s">
        <v>91</v>
      </c>
      <c r="B38" s="63">
        <f>SUM(B39:B48)</f>
        <v>161325667.65000001</v>
      </c>
      <c r="C38" s="63">
        <f t="shared" ref="C38:G38" si="2">SUM(C39:C48)</f>
        <v>5722392.6299999999</v>
      </c>
      <c r="D38" s="63">
        <f t="shared" si="2"/>
        <v>167048060.28</v>
      </c>
      <c r="E38" s="63">
        <f t="shared" si="2"/>
        <v>79540106.24000001</v>
      </c>
      <c r="F38" s="63">
        <f t="shared" si="2"/>
        <v>79186446.590000018</v>
      </c>
      <c r="G38" s="63">
        <f t="shared" si="2"/>
        <v>87507954.039999992</v>
      </c>
    </row>
    <row r="39" spans="1:7">
      <c r="A39" s="67" t="s">
        <v>130</v>
      </c>
      <c r="B39" s="64">
        <v>0</v>
      </c>
      <c r="C39" s="64">
        <v>150000</v>
      </c>
      <c r="D39" s="64">
        <v>150000</v>
      </c>
      <c r="E39" s="64">
        <v>150000</v>
      </c>
      <c r="F39" s="64">
        <v>150000</v>
      </c>
      <c r="G39" s="64">
        <f>D39-E39</f>
        <v>0</v>
      </c>
    </row>
    <row r="40" spans="1:7">
      <c r="A40" s="67" t="s">
        <v>131</v>
      </c>
      <c r="B40" s="64">
        <v>96959480.920000002</v>
      </c>
      <c r="C40" s="64">
        <v>10416398.469999999</v>
      </c>
      <c r="D40" s="64">
        <v>107375879.39</v>
      </c>
      <c r="E40" s="64">
        <v>51551405.100000001</v>
      </c>
      <c r="F40" s="64">
        <v>51197745.450000003</v>
      </c>
      <c r="G40" s="64">
        <f t="shared" ref="G40:G48" si="3">D40-E40</f>
        <v>55824474.289999999</v>
      </c>
    </row>
    <row r="41" spans="1:7">
      <c r="A41" s="67" t="s">
        <v>132</v>
      </c>
      <c r="B41" s="64">
        <v>5591099.3399999999</v>
      </c>
      <c r="C41" s="64">
        <v>8814240.4900000002</v>
      </c>
      <c r="D41" s="64">
        <v>14405339.83</v>
      </c>
      <c r="E41" s="64">
        <v>7407579.4000000004</v>
      </c>
      <c r="F41" s="64">
        <v>7407579.4000000004</v>
      </c>
      <c r="G41" s="64">
        <f t="shared" si="3"/>
        <v>6997760.4299999997</v>
      </c>
    </row>
    <row r="42" spans="1:7">
      <c r="A42" s="67" t="s">
        <v>133</v>
      </c>
      <c r="B42" s="64">
        <v>190000</v>
      </c>
      <c r="C42" s="64">
        <v>51823.959999999992</v>
      </c>
      <c r="D42" s="64">
        <v>241823.96</v>
      </c>
      <c r="E42" s="64">
        <v>102399.98</v>
      </c>
      <c r="F42" s="64">
        <v>102399.98</v>
      </c>
      <c r="G42" s="64">
        <f t="shared" si="3"/>
        <v>139423.97999999998</v>
      </c>
    </row>
    <row r="43" spans="1:7">
      <c r="A43" s="67" t="s">
        <v>183</v>
      </c>
      <c r="B43" s="64">
        <v>0</v>
      </c>
      <c r="C43" s="64">
        <v>35000</v>
      </c>
      <c r="D43" s="64">
        <v>35000</v>
      </c>
      <c r="E43" s="64">
        <v>35000</v>
      </c>
      <c r="F43" s="64">
        <v>35000</v>
      </c>
      <c r="G43" s="64">
        <f t="shared" si="3"/>
        <v>0</v>
      </c>
    </row>
    <row r="44" spans="1:7">
      <c r="A44" s="67" t="s">
        <v>134</v>
      </c>
      <c r="B44" s="64">
        <v>31448997.920000002</v>
      </c>
      <c r="C44" s="64">
        <v>-8676096.8800000027</v>
      </c>
      <c r="D44" s="64">
        <v>22772901.039999999</v>
      </c>
      <c r="E44" s="64">
        <v>10038539.57</v>
      </c>
      <c r="F44" s="64">
        <v>10038539.57</v>
      </c>
      <c r="G44" s="64">
        <f t="shared" si="3"/>
        <v>12734361.469999999</v>
      </c>
    </row>
    <row r="45" spans="1:7">
      <c r="A45" s="67" t="s">
        <v>135</v>
      </c>
      <c r="B45" s="64">
        <v>5640352.4400000004</v>
      </c>
      <c r="C45" s="64">
        <v>56356.25</v>
      </c>
      <c r="D45" s="64">
        <v>5696708.6900000004</v>
      </c>
      <c r="E45" s="64">
        <v>2140103.6800000002</v>
      </c>
      <c r="F45" s="64">
        <v>2140103.6800000002</v>
      </c>
      <c r="G45" s="64">
        <f t="shared" si="3"/>
        <v>3556605.0100000002</v>
      </c>
    </row>
    <row r="46" spans="1:7">
      <c r="A46" s="67" t="s">
        <v>136</v>
      </c>
      <c r="B46" s="64">
        <v>3288574.03</v>
      </c>
      <c r="C46" s="64">
        <v>0</v>
      </c>
      <c r="D46" s="64">
        <v>3288574.03</v>
      </c>
      <c r="E46" s="64">
        <v>1354940.95</v>
      </c>
      <c r="F46" s="64">
        <v>1354940.95</v>
      </c>
      <c r="G46" s="64">
        <f t="shared" si="3"/>
        <v>1933633.0799999998</v>
      </c>
    </row>
    <row r="47" spans="1:7">
      <c r="A47" s="67" t="s">
        <v>137</v>
      </c>
      <c r="B47" s="64">
        <v>12947163</v>
      </c>
      <c r="C47" s="64">
        <v>-3754842.6999999993</v>
      </c>
      <c r="D47" s="64">
        <v>9192320.3000000007</v>
      </c>
      <c r="E47" s="64">
        <v>4867808.09</v>
      </c>
      <c r="F47" s="64">
        <v>4867808.09</v>
      </c>
      <c r="G47" s="64">
        <f t="shared" si="3"/>
        <v>4324512.2100000009</v>
      </c>
    </row>
    <row r="48" spans="1:7">
      <c r="A48" s="67" t="s">
        <v>138</v>
      </c>
      <c r="B48" s="64">
        <v>5260000</v>
      </c>
      <c r="C48" s="64">
        <v>-1370486.96</v>
      </c>
      <c r="D48" s="64">
        <v>3889513.04</v>
      </c>
      <c r="E48" s="64">
        <v>1892329.47</v>
      </c>
      <c r="F48" s="64">
        <v>1892329.47</v>
      </c>
      <c r="G48" s="64">
        <f t="shared" si="3"/>
        <v>1997183.57</v>
      </c>
    </row>
    <row r="49" spans="1:7" ht="5.0999999999999996" customHeight="1">
      <c r="A49" s="38"/>
      <c r="B49" s="35"/>
      <c r="C49" s="35"/>
      <c r="D49" s="35"/>
      <c r="E49" s="35"/>
      <c r="F49" s="35"/>
      <c r="G49" s="36"/>
    </row>
    <row r="50" spans="1:7">
      <c r="A50" s="33" t="s">
        <v>83</v>
      </c>
      <c r="B50" s="39">
        <v>294120955.5</v>
      </c>
      <c r="C50" s="68">
        <f t="shared" ref="C50:G50" si="4">C5+C38</f>
        <v>9436256.3099999987</v>
      </c>
      <c r="D50" s="68">
        <f t="shared" si="4"/>
        <v>303557211.81</v>
      </c>
      <c r="E50" s="68">
        <f t="shared" si="4"/>
        <v>148100281.63</v>
      </c>
      <c r="F50" s="68">
        <f t="shared" si="4"/>
        <v>147746621.98000002</v>
      </c>
      <c r="G50" s="68">
        <f t="shared" si="4"/>
        <v>155456930.17999998</v>
      </c>
    </row>
    <row r="51" spans="1:7" ht="5.0999999999999996" customHeight="1">
      <c r="A51" s="40"/>
      <c r="B51" s="41"/>
      <c r="C51" s="41"/>
      <c r="D51" s="41"/>
      <c r="E51" s="41"/>
      <c r="F51" s="41"/>
      <c r="G51" s="42"/>
    </row>
  </sheetData>
  <mergeCells count="2">
    <mergeCell ref="A1:G1"/>
    <mergeCell ref="B2:F2"/>
  </mergeCells>
  <dataValidations count="1">
    <dataValidation type="decimal" allowBlank="1" showInputMessage="1" showErrorMessage="1" sqref="B38:G48 B5:G35 B50" xr:uid="{00000000-0002-0000-02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zoomScale="112" zoomScaleNormal="112" workbookViewId="0">
      <selection activeCell="A5" sqref="A5"/>
    </sheetView>
  </sheetViews>
  <sheetFormatPr baseColWidth="10" defaultRowHeight="11.25"/>
  <cols>
    <col min="1" max="1" width="65.83203125" style="9" customWidth="1"/>
    <col min="2" max="7" width="17.83203125" style="9" customWidth="1"/>
    <col min="8" max="16384" width="12" style="9"/>
  </cols>
  <sheetData>
    <row r="1" spans="1:7" ht="59.25" customHeight="1">
      <c r="A1" s="78" t="s">
        <v>185</v>
      </c>
      <c r="B1" s="82"/>
      <c r="C1" s="82"/>
      <c r="D1" s="82"/>
      <c r="E1" s="82"/>
      <c r="F1" s="82"/>
      <c r="G1" s="83"/>
    </row>
    <row r="2" spans="1:7" ht="12" customHeight="1">
      <c r="A2" s="20"/>
      <c r="B2" s="81" t="s">
        <v>0</v>
      </c>
      <c r="C2" s="81"/>
      <c r="D2" s="81"/>
      <c r="E2" s="81"/>
      <c r="F2" s="81"/>
      <c r="G2" s="17"/>
    </row>
    <row r="3" spans="1:7" ht="22.5">
      <c r="A3" s="21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86</v>
      </c>
      <c r="G3" s="18" t="s">
        <v>7</v>
      </c>
    </row>
    <row r="4" spans="1:7" ht="9" customHeight="1">
      <c r="A4" s="70"/>
      <c r="B4" s="69"/>
      <c r="C4" s="69"/>
      <c r="D4" s="69"/>
      <c r="E4" s="69"/>
      <c r="F4" s="69"/>
      <c r="G4" s="71"/>
    </row>
    <row r="5" spans="1:7" ht="13.5" customHeight="1">
      <c r="A5" s="43" t="s">
        <v>92</v>
      </c>
      <c r="B5" s="28">
        <f>B6+B16+B25+B36</f>
        <v>132795287.84999999</v>
      </c>
      <c r="C5" s="28">
        <f t="shared" ref="C5:G5" si="0">C6+C16+C25+C36</f>
        <v>3713863.6799999988</v>
      </c>
      <c r="D5" s="28">
        <f t="shared" si="0"/>
        <v>136509151.53000003</v>
      </c>
      <c r="E5" s="28">
        <f t="shared" si="0"/>
        <v>68560175.390000001</v>
      </c>
      <c r="F5" s="28">
        <f t="shared" si="0"/>
        <v>68560175.390000001</v>
      </c>
      <c r="G5" s="28">
        <f t="shared" si="0"/>
        <v>67948976.140000001</v>
      </c>
    </row>
    <row r="6" spans="1:7">
      <c r="A6" s="44" t="s">
        <v>93</v>
      </c>
      <c r="B6" s="28">
        <f>SUM(B7:B14)</f>
        <v>63893314.469999999</v>
      </c>
      <c r="C6" s="28">
        <f t="shared" ref="C6:G6" si="1">SUM(C7:C14)</f>
        <v>-4259924.5299999993</v>
      </c>
      <c r="D6" s="28">
        <f t="shared" si="1"/>
        <v>59633389.940000005</v>
      </c>
      <c r="E6" s="28">
        <f t="shared" si="1"/>
        <v>27596559.920000002</v>
      </c>
      <c r="F6" s="28">
        <f t="shared" si="1"/>
        <v>27596559.920000002</v>
      </c>
      <c r="G6" s="28">
        <f t="shared" si="1"/>
        <v>32036830.020000003</v>
      </c>
    </row>
    <row r="7" spans="1:7">
      <c r="A7" s="45" t="s">
        <v>94</v>
      </c>
      <c r="B7" s="51">
        <v>7667195.4299999997</v>
      </c>
      <c r="C7" s="51">
        <v>316152.03000000026</v>
      </c>
      <c r="D7" s="51">
        <v>7983347.46</v>
      </c>
      <c r="E7" s="51">
        <v>3366952.45</v>
      </c>
      <c r="F7" s="51">
        <v>3366952.45</v>
      </c>
      <c r="G7" s="51">
        <f>D7-E7</f>
        <v>4616395.01</v>
      </c>
    </row>
    <row r="8" spans="1:7">
      <c r="A8" s="45" t="s">
        <v>95</v>
      </c>
      <c r="B8" s="51"/>
      <c r="C8" s="51"/>
      <c r="D8" s="51"/>
      <c r="E8" s="51"/>
      <c r="F8" s="51"/>
      <c r="G8" s="51">
        <f t="shared" ref="G8:G14" si="2">D8-E8</f>
        <v>0</v>
      </c>
    </row>
    <row r="9" spans="1:7">
      <c r="A9" s="45" t="s">
        <v>96</v>
      </c>
      <c r="B9" s="51">
        <v>9433254.9499999993</v>
      </c>
      <c r="C9" s="51">
        <v>4771446.6900000004</v>
      </c>
      <c r="D9" s="51">
        <v>14204701.640000001</v>
      </c>
      <c r="E9" s="51">
        <v>7673630.1400000006</v>
      </c>
      <c r="F9" s="51">
        <v>7673630.1400000006</v>
      </c>
      <c r="G9" s="51">
        <f t="shared" si="2"/>
        <v>6531071.5</v>
      </c>
    </row>
    <row r="10" spans="1:7">
      <c r="A10" s="45" t="s">
        <v>97</v>
      </c>
      <c r="B10" s="51"/>
      <c r="C10" s="51"/>
      <c r="D10" s="51"/>
      <c r="E10" s="51"/>
      <c r="F10" s="51"/>
      <c r="G10" s="51">
        <f t="shared" si="2"/>
        <v>0</v>
      </c>
    </row>
    <row r="11" spans="1:7">
      <c r="A11" s="45" t="s">
        <v>98</v>
      </c>
      <c r="B11" s="51">
        <v>22404081.760000002</v>
      </c>
      <c r="C11" s="51">
        <v>-6728972.6900000013</v>
      </c>
      <c r="D11" s="51">
        <v>15675109.07</v>
      </c>
      <c r="E11" s="51">
        <v>6071555.5800000001</v>
      </c>
      <c r="F11" s="51">
        <v>6071555.5800000001</v>
      </c>
      <c r="G11" s="51">
        <f t="shared" si="2"/>
        <v>9603553.4900000002</v>
      </c>
    </row>
    <row r="12" spans="1:7">
      <c r="A12" s="45" t="s">
        <v>99</v>
      </c>
      <c r="B12" s="51"/>
      <c r="C12" s="51"/>
      <c r="D12" s="51"/>
      <c r="E12" s="51"/>
      <c r="F12" s="51"/>
      <c r="G12" s="51">
        <f t="shared" si="2"/>
        <v>0</v>
      </c>
    </row>
    <row r="13" spans="1:7">
      <c r="A13" s="45" t="s">
        <v>100</v>
      </c>
      <c r="B13" s="51">
        <v>3729600</v>
      </c>
      <c r="C13" s="51">
        <v>-1784522.65</v>
      </c>
      <c r="D13" s="51">
        <v>1945077.35</v>
      </c>
      <c r="E13" s="51">
        <v>960310.09</v>
      </c>
      <c r="F13" s="51">
        <v>960310.09</v>
      </c>
      <c r="G13" s="51">
        <f t="shared" si="2"/>
        <v>984767.26000000013</v>
      </c>
    </row>
    <row r="14" spans="1:7">
      <c r="A14" s="45" t="s">
        <v>101</v>
      </c>
      <c r="B14" s="51">
        <v>20659182.329999998</v>
      </c>
      <c r="C14" s="51">
        <v>-834027.90999999922</v>
      </c>
      <c r="D14" s="51">
        <v>19825154.420000002</v>
      </c>
      <c r="E14" s="51">
        <v>9524111.6600000001</v>
      </c>
      <c r="F14" s="51">
        <v>9524111.6600000001</v>
      </c>
      <c r="G14" s="51">
        <f t="shared" si="2"/>
        <v>10301042.760000002</v>
      </c>
    </row>
    <row r="15" spans="1:7" ht="8.25" customHeight="1">
      <c r="A15" s="45"/>
      <c r="B15" s="28"/>
      <c r="C15" s="28"/>
      <c r="D15" s="28"/>
      <c r="E15" s="28"/>
      <c r="F15" s="28"/>
      <c r="G15" s="28"/>
    </row>
    <row r="16" spans="1:7">
      <c r="A16" s="44" t="s">
        <v>102</v>
      </c>
      <c r="B16" s="28">
        <f>SUM(B17:B23)</f>
        <v>65847485.539999999</v>
      </c>
      <c r="C16" s="28">
        <f t="shared" ref="C16:F16" si="3">SUM(C17:C23)</f>
        <v>4986923.6599999983</v>
      </c>
      <c r="D16" s="28">
        <f t="shared" si="3"/>
        <v>70834409.200000003</v>
      </c>
      <c r="E16" s="28">
        <f t="shared" si="3"/>
        <v>38373070.689999998</v>
      </c>
      <c r="F16" s="28">
        <f t="shared" si="3"/>
        <v>38373070.689999998</v>
      </c>
      <c r="G16" s="28">
        <f t="shared" ref="G16:G62" si="4">D16-E16</f>
        <v>32461338.510000005</v>
      </c>
    </row>
    <row r="17" spans="1:7" ht="17.25" customHeight="1">
      <c r="A17" s="45" t="s">
        <v>169</v>
      </c>
      <c r="B17" s="51">
        <v>16643018.9</v>
      </c>
      <c r="C17" s="51">
        <v>-734122.03999999911</v>
      </c>
      <c r="D17" s="51">
        <v>15908896.860000001</v>
      </c>
      <c r="E17" s="51">
        <v>8463684.5299999993</v>
      </c>
      <c r="F17" s="51">
        <v>8463684.5299999993</v>
      </c>
      <c r="G17" s="51">
        <f>D17-E17</f>
        <v>7445212.3300000019</v>
      </c>
    </row>
    <row r="18" spans="1:7">
      <c r="A18" s="45" t="s">
        <v>103</v>
      </c>
      <c r="B18" s="51">
        <v>13177044.140000001</v>
      </c>
      <c r="C18" s="51">
        <v>9242314.5399999991</v>
      </c>
      <c r="D18" s="51">
        <v>22419358.68</v>
      </c>
      <c r="E18" s="51">
        <v>13721144.41</v>
      </c>
      <c r="F18" s="51">
        <v>13721144.41</v>
      </c>
      <c r="G18" s="51">
        <f t="shared" ref="G18:G23" si="5">D18-E18</f>
        <v>8698214.2699999996</v>
      </c>
    </row>
    <row r="19" spans="1:7">
      <c r="A19" s="45" t="s">
        <v>104</v>
      </c>
      <c r="B19" s="51">
        <v>1389831.55</v>
      </c>
      <c r="C19" s="51">
        <v>17435.34999999986</v>
      </c>
      <c r="D19" s="51">
        <v>1407266.9</v>
      </c>
      <c r="E19" s="51">
        <v>596541.77</v>
      </c>
      <c r="F19" s="51">
        <v>596541.77</v>
      </c>
      <c r="G19" s="51">
        <f t="shared" si="5"/>
        <v>810725.12999999989</v>
      </c>
    </row>
    <row r="20" spans="1:7">
      <c r="A20" s="45" t="s">
        <v>105</v>
      </c>
      <c r="B20" s="51">
        <v>10968916.810000001</v>
      </c>
      <c r="C20" s="51">
        <v>-2276172.0300000003</v>
      </c>
      <c r="D20" s="51">
        <v>8692744.7799999993</v>
      </c>
      <c r="E20" s="51">
        <v>4223136.8899999997</v>
      </c>
      <c r="F20" s="51">
        <v>4223136.8899999997</v>
      </c>
      <c r="G20" s="51">
        <f t="shared" si="5"/>
        <v>4469607.8899999997</v>
      </c>
    </row>
    <row r="21" spans="1:7">
      <c r="A21" s="45" t="s">
        <v>170</v>
      </c>
      <c r="B21" s="51">
        <v>1297047.54</v>
      </c>
      <c r="C21" s="51">
        <v>313265.76</v>
      </c>
      <c r="D21" s="51">
        <v>1610313.3</v>
      </c>
      <c r="E21" s="51">
        <v>510533.82</v>
      </c>
      <c r="F21" s="51">
        <v>510533.82</v>
      </c>
      <c r="G21" s="51">
        <f t="shared" si="5"/>
        <v>1099779.48</v>
      </c>
    </row>
    <row r="22" spans="1:7">
      <c r="A22" s="45" t="s">
        <v>106</v>
      </c>
      <c r="B22" s="51">
        <v>13832277.210000001</v>
      </c>
      <c r="C22" s="51">
        <v>440438</v>
      </c>
      <c r="D22" s="51">
        <v>14272715.210000001</v>
      </c>
      <c r="E22" s="51">
        <v>7619323.5700000003</v>
      </c>
      <c r="F22" s="51">
        <v>7619323.5700000003</v>
      </c>
      <c r="G22" s="51">
        <f t="shared" si="5"/>
        <v>6653391.6400000006</v>
      </c>
    </row>
    <row r="23" spans="1:7">
      <c r="A23" s="45" t="s">
        <v>107</v>
      </c>
      <c r="B23" s="51">
        <v>8539349.3900000006</v>
      </c>
      <c r="C23" s="51">
        <v>-2016235.9200000009</v>
      </c>
      <c r="D23" s="51">
        <v>6523113.4699999997</v>
      </c>
      <c r="E23" s="51">
        <v>3238705.7</v>
      </c>
      <c r="F23" s="51">
        <v>3238705.7</v>
      </c>
      <c r="G23" s="51">
        <f t="shared" si="5"/>
        <v>3284407.7699999996</v>
      </c>
    </row>
    <row r="24" spans="1:7" ht="6" customHeight="1">
      <c r="A24" s="45"/>
      <c r="B24" s="28"/>
      <c r="C24" s="28"/>
      <c r="D24" s="28"/>
      <c r="E24" s="28"/>
      <c r="F24" s="28"/>
      <c r="G24" s="28"/>
    </row>
    <row r="25" spans="1:7">
      <c r="A25" s="44" t="s">
        <v>108</v>
      </c>
      <c r="B25" s="28">
        <f>SUM(B26:B34)</f>
        <v>2204487.84</v>
      </c>
      <c r="C25" s="28">
        <f t="shared" ref="C25:F25" si="6">SUM(C26:C34)</f>
        <v>3086864.55</v>
      </c>
      <c r="D25" s="28">
        <f t="shared" si="6"/>
        <v>5291352.3900000006</v>
      </c>
      <c r="E25" s="28">
        <f t="shared" si="6"/>
        <v>2278449.4699999997</v>
      </c>
      <c r="F25" s="28">
        <f t="shared" si="6"/>
        <v>2278449.4699999997</v>
      </c>
      <c r="G25" s="28">
        <f t="shared" si="4"/>
        <v>3012902.9200000009</v>
      </c>
    </row>
    <row r="26" spans="1:7">
      <c r="A26" s="46" t="s">
        <v>109</v>
      </c>
      <c r="B26" s="51">
        <v>1579487.84</v>
      </c>
      <c r="C26" s="51">
        <v>-130281.98999999999</v>
      </c>
      <c r="D26" s="51">
        <v>1449205.85</v>
      </c>
      <c r="E26" s="51">
        <v>851439.07</v>
      </c>
      <c r="F26" s="51">
        <v>851439.07</v>
      </c>
      <c r="G26" s="51">
        <f>D26-E26</f>
        <v>597766.78000000014</v>
      </c>
    </row>
    <row r="27" spans="1:7" ht="11.25" customHeight="1">
      <c r="A27" s="45" t="s">
        <v>110</v>
      </c>
      <c r="B27" s="51">
        <v>200000</v>
      </c>
      <c r="C27" s="51">
        <v>1021021.44</v>
      </c>
      <c r="D27" s="51">
        <v>1221021.44</v>
      </c>
      <c r="E27" s="51">
        <v>1042370.4</v>
      </c>
      <c r="F27" s="51">
        <v>1042370.4</v>
      </c>
      <c r="G27" s="51">
        <f t="shared" ref="G27:G34" si="7">D27-E27</f>
        <v>178651.03999999992</v>
      </c>
    </row>
    <row r="28" spans="1:7">
      <c r="A28" s="45" t="s">
        <v>171</v>
      </c>
      <c r="B28" s="51"/>
      <c r="C28" s="51"/>
      <c r="D28" s="51"/>
      <c r="E28" s="51"/>
      <c r="F28" s="51"/>
      <c r="G28" s="51">
        <f t="shared" si="7"/>
        <v>0</v>
      </c>
    </row>
    <row r="29" spans="1:7">
      <c r="A29" s="45" t="s">
        <v>111</v>
      </c>
      <c r="B29" s="51"/>
      <c r="C29" s="51"/>
      <c r="D29" s="51"/>
      <c r="E29" s="51"/>
      <c r="F29" s="51"/>
      <c r="G29" s="51">
        <f t="shared" si="7"/>
        <v>0</v>
      </c>
    </row>
    <row r="30" spans="1:7">
      <c r="A30" s="45" t="s">
        <v>112</v>
      </c>
      <c r="B30" s="51">
        <v>0</v>
      </c>
      <c r="C30" s="51">
        <v>2168125.1</v>
      </c>
      <c r="D30" s="51">
        <v>2168125.1</v>
      </c>
      <c r="E30" s="51">
        <v>0</v>
      </c>
      <c r="F30" s="51">
        <v>0</v>
      </c>
      <c r="G30" s="51">
        <f t="shared" si="7"/>
        <v>2168125.1</v>
      </c>
    </row>
    <row r="31" spans="1:7">
      <c r="A31" s="45" t="s">
        <v>113</v>
      </c>
      <c r="B31" s="51"/>
      <c r="C31" s="51"/>
      <c r="D31" s="51"/>
      <c r="E31" s="51"/>
      <c r="F31" s="51"/>
      <c r="G31" s="51">
        <f t="shared" si="7"/>
        <v>0</v>
      </c>
    </row>
    <row r="32" spans="1:7">
      <c r="A32" s="45" t="s">
        <v>114</v>
      </c>
      <c r="B32" s="51">
        <v>425000</v>
      </c>
      <c r="C32" s="51">
        <v>28000</v>
      </c>
      <c r="D32" s="51">
        <v>453000</v>
      </c>
      <c r="E32" s="51">
        <v>384640</v>
      </c>
      <c r="F32" s="51">
        <v>384640</v>
      </c>
      <c r="G32" s="51">
        <f t="shared" si="7"/>
        <v>68360</v>
      </c>
    </row>
    <row r="33" spans="1:7">
      <c r="A33" s="45" t="s">
        <v>115</v>
      </c>
      <c r="B33" s="51"/>
      <c r="C33" s="51"/>
      <c r="D33" s="51"/>
      <c r="E33" s="51"/>
      <c r="F33" s="51"/>
      <c r="G33" s="51">
        <f t="shared" si="7"/>
        <v>0</v>
      </c>
    </row>
    <row r="34" spans="1:7">
      <c r="A34" s="45" t="s">
        <v>116</v>
      </c>
      <c r="B34" s="51"/>
      <c r="C34" s="51"/>
      <c r="D34" s="51"/>
      <c r="E34" s="51"/>
      <c r="F34" s="51"/>
      <c r="G34" s="51">
        <f t="shared" si="7"/>
        <v>0</v>
      </c>
    </row>
    <row r="35" spans="1:7">
      <c r="A35" s="45"/>
      <c r="B35" s="28"/>
      <c r="C35" s="28"/>
      <c r="D35" s="28"/>
      <c r="E35" s="28"/>
      <c r="F35" s="28"/>
      <c r="G35" s="28"/>
    </row>
    <row r="36" spans="1:7" ht="22.5">
      <c r="A36" s="47" t="s">
        <v>172</v>
      </c>
      <c r="B36" s="28">
        <f>SUM(B37:B40)</f>
        <v>850000</v>
      </c>
      <c r="C36" s="28">
        <f t="shared" ref="C36:F36" si="8">SUM(C37:C40)</f>
        <v>-100000</v>
      </c>
      <c r="D36" s="28">
        <f t="shared" si="8"/>
        <v>750000</v>
      </c>
      <c r="E36" s="28">
        <f t="shared" si="8"/>
        <v>312095.31</v>
      </c>
      <c r="F36" s="28">
        <f t="shared" si="8"/>
        <v>312095.31</v>
      </c>
      <c r="G36" s="28">
        <f t="shared" si="4"/>
        <v>437904.69</v>
      </c>
    </row>
    <row r="37" spans="1:7" ht="22.5">
      <c r="A37" s="46" t="s">
        <v>173</v>
      </c>
      <c r="B37" s="51">
        <v>850000</v>
      </c>
      <c r="C37" s="51">
        <v>-100000</v>
      </c>
      <c r="D37" s="51">
        <v>750000</v>
      </c>
      <c r="E37" s="51">
        <v>312095.31</v>
      </c>
      <c r="F37" s="51">
        <v>312095.31</v>
      </c>
      <c r="G37" s="51">
        <f>D37-E37</f>
        <v>437904.69</v>
      </c>
    </row>
    <row r="38" spans="1:7" ht="22.5">
      <c r="A38" s="46" t="s">
        <v>174</v>
      </c>
      <c r="B38" s="29"/>
      <c r="C38" s="29"/>
      <c r="D38" s="29"/>
      <c r="E38" s="29"/>
      <c r="F38" s="29"/>
      <c r="G38" s="29">
        <f t="shared" si="4"/>
        <v>0</v>
      </c>
    </row>
    <row r="39" spans="1:7" ht="12" customHeight="1">
      <c r="A39" s="46" t="s">
        <v>118</v>
      </c>
      <c r="B39" s="29"/>
      <c r="C39" s="29"/>
      <c r="D39" s="29"/>
      <c r="E39" s="29"/>
      <c r="F39" s="29"/>
      <c r="G39" s="29">
        <f t="shared" si="4"/>
        <v>0</v>
      </c>
    </row>
    <row r="40" spans="1:7">
      <c r="A40" s="46" t="s">
        <v>119</v>
      </c>
      <c r="B40" s="29"/>
      <c r="C40" s="29"/>
      <c r="D40" s="29"/>
      <c r="E40" s="29"/>
      <c r="F40" s="29"/>
      <c r="G40" s="29">
        <f t="shared" si="4"/>
        <v>0</v>
      </c>
    </row>
    <row r="41" spans="1:7">
      <c r="A41" s="46"/>
      <c r="B41" s="28"/>
      <c r="C41" s="28"/>
      <c r="D41" s="28"/>
      <c r="E41" s="28"/>
      <c r="F41" s="28"/>
      <c r="G41" s="28"/>
    </row>
    <row r="42" spans="1:7">
      <c r="A42" s="43" t="s">
        <v>175</v>
      </c>
      <c r="B42" s="28">
        <f>B43+B53+B62+B73</f>
        <v>161325667.64999998</v>
      </c>
      <c r="C42" s="28">
        <f t="shared" ref="C42:F42" si="9">C43+C53+C62+C73</f>
        <v>5722392.6299999934</v>
      </c>
      <c r="D42" s="28">
        <f t="shared" si="9"/>
        <v>167048060.28</v>
      </c>
      <c r="E42" s="28">
        <f t="shared" si="9"/>
        <v>79540106.239999995</v>
      </c>
      <c r="F42" s="28">
        <f t="shared" si="9"/>
        <v>79186446.589999989</v>
      </c>
      <c r="G42" s="28">
        <f t="shared" si="4"/>
        <v>87507954.040000007</v>
      </c>
    </row>
    <row r="43" spans="1:7">
      <c r="A43" s="44" t="s">
        <v>176</v>
      </c>
      <c r="B43" s="28">
        <f>SUM(B44:B51)</f>
        <v>41304613.829999998</v>
      </c>
      <c r="C43" s="28">
        <f t="shared" ref="C43:F43" si="10">SUM(C44:C51)</f>
        <v>-8379702.9600000028</v>
      </c>
      <c r="D43" s="28">
        <f t="shared" si="10"/>
        <v>32924910.870000001</v>
      </c>
      <c r="E43" s="28">
        <f t="shared" si="10"/>
        <v>14546196.689999999</v>
      </c>
      <c r="F43" s="28">
        <f t="shared" si="10"/>
        <v>14546196.689999999</v>
      </c>
      <c r="G43" s="28">
        <f t="shared" si="4"/>
        <v>18378714.18</v>
      </c>
    </row>
    <row r="44" spans="1:7">
      <c r="A44" s="46" t="s">
        <v>94</v>
      </c>
      <c r="B44" s="51"/>
      <c r="C44" s="51"/>
      <c r="D44" s="51"/>
      <c r="E44" s="51"/>
      <c r="F44" s="51"/>
      <c r="G44" s="51">
        <f>D44-E44</f>
        <v>0</v>
      </c>
    </row>
    <row r="45" spans="1:7" ht="15.75" customHeight="1">
      <c r="A45" s="46" t="s">
        <v>95</v>
      </c>
      <c r="B45" s="51"/>
      <c r="C45" s="51"/>
      <c r="D45" s="51"/>
      <c r="E45" s="51"/>
      <c r="F45" s="51"/>
      <c r="G45" s="51">
        <f t="shared" ref="G45:G51" si="11">D45-E45</f>
        <v>0</v>
      </c>
    </row>
    <row r="46" spans="1:7">
      <c r="A46" s="46" t="s">
        <v>96</v>
      </c>
      <c r="B46" s="51">
        <v>0</v>
      </c>
      <c r="C46" s="51">
        <v>577286.05000000005</v>
      </c>
      <c r="D46" s="51">
        <v>577286.05000000005</v>
      </c>
      <c r="E46" s="51">
        <v>577286.05000000005</v>
      </c>
      <c r="F46" s="51">
        <v>577286.05000000005</v>
      </c>
      <c r="G46" s="51">
        <f t="shared" si="11"/>
        <v>0</v>
      </c>
    </row>
    <row r="47" spans="1:7">
      <c r="A47" s="46" t="s">
        <v>97</v>
      </c>
      <c r="B47" s="51"/>
      <c r="C47" s="51"/>
      <c r="D47" s="51"/>
      <c r="E47" s="51"/>
      <c r="F47" s="51"/>
      <c r="G47" s="51">
        <f t="shared" si="11"/>
        <v>0</v>
      </c>
    </row>
    <row r="48" spans="1:7">
      <c r="A48" s="46" t="s">
        <v>98</v>
      </c>
      <c r="B48" s="51">
        <v>926689.44</v>
      </c>
      <c r="C48" s="51">
        <v>-337248.37999999989</v>
      </c>
      <c r="D48" s="51">
        <v>589441.06000000006</v>
      </c>
      <c r="E48" s="51">
        <v>435326.44</v>
      </c>
      <c r="F48" s="51">
        <v>435326.44</v>
      </c>
      <c r="G48" s="51">
        <f t="shared" si="11"/>
        <v>154114.62000000005</v>
      </c>
    </row>
    <row r="49" spans="1:7">
      <c r="A49" s="46" t="s">
        <v>99</v>
      </c>
      <c r="B49" s="51"/>
      <c r="C49" s="51"/>
      <c r="D49" s="51"/>
      <c r="E49" s="51"/>
      <c r="F49" s="51"/>
      <c r="G49" s="51">
        <f t="shared" si="11"/>
        <v>0</v>
      </c>
    </row>
    <row r="50" spans="1:7">
      <c r="A50" s="46" t="s">
        <v>100</v>
      </c>
      <c r="B50" s="51">
        <v>40377924.390000001</v>
      </c>
      <c r="C50" s="51">
        <v>-8619740.6300000027</v>
      </c>
      <c r="D50" s="51">
        <v>31758183.760000002</v>
      </c>
      <c r="E50" s="51">
        <v>13533584.199999999</v>
      </c>
      <c r="F50" s="51">
        <v>13533584.199999999</v>
      </c>
      <c r="G50" s="51">
        <f t="shared" si="11"/>
        <v>18224599.560000002</v>
      </c>
    </row>
    <row r="51" spans="1:7">
      <c r="A51" s="46" t="s">
        <v>101</v>
      </c>
      <c r="B51" s="51"/>
      <c r="C51" s="51"/>
      <c r="D51" s="51"/>
      <c r="E51" s="51"/>
      <c r="F51" s="51"/>
      <c r="G51" s="51">
        <f t="shared" si="11"/>
        <v>0</v>
      </c>
    </row>
    <row r="52" spans="1:7">
      <c r="A52" s="46"/>
      <c r="B52" s="28"/>
      <c r="C52" s="28"/>
      <c r="D52" s="28"/>
      <c r="E52" s="28"/>
      <c r="F52" s="28"/>
      <c r="G52" s="28"/>
    </row>
    <row r="53" spans="1:7">
      <c r="A53" s="44" t="s">
        <v>102</v>
      </c>
      <c r="B53" s="28">
        <f>SUM(B54:B60)</f>
        <v>117513622.81999999</v>
      </c>
      <c r="C53" s="28">
        <f t="shared" ref="C53:F53" si="12">SUM(C54:C60)</f>
        <v>4766970.6399999969</v>
      </c>
      <c r="D53" s="28">
        <f t="shared" si="12"/>
        <v>122280593.46000001</v>
      </c>
      <c r="E53" s="28">
        <f t="shared" si="12"/>
        <v>57382928.560000002</v>
      </c>
      <c r="F53" s="28">
        <f t="shared" si="12"/>
        <v>57029268.909999996</v>
      </c>
      <c r="G53" s="28">
        <f t="shared" si="4"/>
        <v>64897664.900000006</v>
      </c>
    </row>
    <row r="54" spans="1:7">
      <c r="A54" s="46" t="s">
        <v>169</v>
      </c>
      <c r="B54" s="51">
        <v>16995647.66</v>
      </c>
      <c r="C54" s="51">
        <v>13460666.710000001</v>
      </c>
      <c r="D54" s="51">
        <v>30456314.370000001</v>
      </c>
      <c r="E54" s="51">
        <v>14321991.700000001</v>
      </c>
      <c r="F54" s="51">
        <v>14321991.700000001</v>
      </c>
      <c r="G54" s="51">
        <f>D54-E54</f>
        <v>16134322.67</v>
      </c>
    </row>
    <row r="55" spans="1:7">
      <c r="A55" s="46" t="s">
        <v>103</v>
      </c>
      <c r="B55" s="51">
        <v>97152601.189999998</v>
      </c>
      <c r="C55" s="51">
        <v>-8740764.2200000044</v>
      </c>
      <c r="D55" s="51">
        <v>88411836.969999999</v>
      </c>
      <c r="E55" s="51">
        <v>42184368.380000003</v>
      </c>
      <c r="F55" s="51">
        <v>41830708.729999997</v>
      </c>
      <c r="G55" s="51">
        <f t="shared" ref="G55:G60" si="13">D55-E55</f>
        <v>46227468.589999996</v>
      </c>
    </row>
    <row r="56" spans="1:7">
      <c r="A56" s="46" t="s">
        <v>104</v>
      </c>
      <c r="B56" s="51"/>
      <c r="C56" s="51"/>
      <c r="D56" s="51"/>
      <c r="E56" s="51"/>
      <c r="F56" s="51"/>
      <c r="G56" s="51">
        <f t="shared" si="13"/>
        <v>0</v>
      </c>
    </row>
    <row r="57" spans="1:7" ht="12.75" customHeight="1">
      <c r="A57" s="48" t="s">
        <v>105</v>
      </c>
      <c r="B57" s="51">
        <v>2696618.16</v>
      </c>
      <c r="C57" s="51">
        <v>265823.95999999996</v>
      </c>
      <c r="D57" s="51">
        <v>2962442.12</v>
      </c>
      <c r="E57" s="51">
        <v>726568.48</v>
      </c>
      <c r="F57" s="51">
        <v>726568.48</v>
      </c>
      <c r="G57" s="51">
        <f t="shared" si="13"/>
        <v>2235873.64</v>
      </c>
    </row>
    <row r="58" spans="1:7">
      <c r="A58" s="46" t="s">
        <v>170</v>
      </c>
      <c r="B58" s="51">
        <v>168755.81</v>
      </c>
      <c r="C58" s="51">
        <v>281244.19</v>
      </c>
      <c r="D58" s="51">
        <v>450000</v>
      </c>
      <c r="E58" s="51">
        <v>150000</v>
      </c>
      <c r="F58" s="51">
        <v>150000</v>
      </c>
      <c r="G58" s="51">
        <f t="shared" si="13"/>
        <v>300000</v>
      </c>
    </row>
    <row r="59" spans="1:7">
      <c r="A59" s="46" t="s">
        <v>106</v>
      </c>
      <c r="B59" s="51"/>
      <c r="C59" s="51"/>
      <c r="D59" s="51"/>
      <c r="E59" s="51"/>
      <c r="F59" s="51"/>
      <c r="G59" s="51">
        <f t="shared" si="13"/>
        <v>0</v>
      </c>
    </row>
    <row r="60" spans="1:7">
      <c r="A60" s="46" t="s">
        <v>107</v>
      </c>
      <c r="B60" s="51">
        <v>500000</v>
      </c>
      <c r="C60" s="51">
        <v>-500000</v>
      </c>
      <c r="D60" s="51">
        <v>0</v>
      </c>
      <c r="E60" s="51">
        <v>0</v>
      </c>
      <c r="F60" s="51">
        <v>0</v>
      </c>
      <c r="G60" s="51">
        <f t="shared" si="13"/>
        <v>0</v>
      </c>
    </row>
    <row r="61" spans="1:7">
      <c r="A61" s="46"/>
      <c r="B61" s="28"/>
      <c r="C61" s="28"/>
      <c r="D61" s="28"/>
      <c r="E61" s="28"/>
      <c r="F61" s="28"/>
      <c r="G61" s="28"/>
    </row>
    <row r="62" spans="1:7">
      <c r="A62" s="44" t="s">
        <v>108</v>
      </c>
      <c r="B62" s="28">
        <f>SUM(B63:B71)</f>
        <v>1772575</v>
      </c>
      <c r="C62" s="28">
        <f t="shared" ref="C62:F62" si="14">SUM(C63:C71)</f>
        <v>9335124.9499999993</v>
      </c>
      <c r="D62" s="28">
        <f t="shared" si="14"/>
        <v>11107699.949999999</v>
      </c>
      <c r="E62" s="28">
        <f t="shared" si="14"/>
        <v>7304790.9900000002</v>
      </c>
      <c r="F62" s="28">
        <f t="shared" si="14"/>
        <v>7304790.9900000002</v>
      </c>
      <c r="G62" s="28">
        <f t="shared" si="4"/>
        <v>3802908.959999999</v>
      </c>
    </row>
    <row r="63" spans="1:7">
      <c r="A63" s="46" t="s">
        <v>109</v>
      </c>
      <c r="B63" s="51"/>
      <c r="C63" s="51"/>
      <c r="D63" s="51"/>
      <c r="E63" s="51"/>
      <c r="F63" s="51"/>
      <c r="G63" s="51">
        <f>D63-E63</f>
        <v>0</v>
      </c>
    </row>
    <row r="64" spans="1:7">
      <c r="A64" s="46" t="s">
        <v>110</v>
      </c>
      <c r="B64" s="51">
        <v>1772575</v>
      </c>
      <c r="C64" s="51">
        <v>4503250.05</v>
      </c>
      <c r="D64" s="51">
        <v>6275825.0499999998</v>
      </c>
      <c r="E64" s="51">
        <v>3804790.99</v>
      </c>
      <c r="F64" s="51">
        <v>3804790.99</v>
      </c>
      <c r="G64" s="51">
        <f t="shared" ref="G64:G71" si="15">D64-E64</f>
        <v>2471034.0599999996</v>
      </c>
    </row>
    <row r="65" spans="1:7">
      <c r="A65" s="46" t="s">
        <v>171</v>
      </c>
      <c r="B65" s="51"/>
      <c r="C65" s="51"/>
      <c r="D65" s="51"/>
      <c r="E65" s="51"/>
      <c r="F65" s="51"/>
      <c r="G65" s="51">
        <f t="shared" si="15"/>
        <v>0</v>
      </c>
    </row>
    <row r="66" spans="1:7">
      <c r="A66" s="46" t="s">
        <v>111</v>
      </c>
      <c r="B66" s="51"/>
      <c r="C66" s="51"/>
      <c r="D66" s="51"/>
      <c r="E66" s="51"/>
      <c r="F66" s="51"/>
      <c r="G66" s="51">
        <f t="shared" si="15"/>
        <v>0</v>
      </c>
    </row>
    <row r="67" spans="1:7" ht="15.75" customHeight="1">
      <c r="A67" s="46" t="s">
        <v>112</v>
      </c>
      <c r="B67" s="51">
        <v>0</v>
      </c>
      <c r="C67" s="51">
        <v>4831874.9000000004</v>
      </c>
      <c r="D67" s="51">
        <v>4831874.9000000004</v>
      </c>
      <c r="E67" s="51">
        <v>3500000</v>
      </c>
      <c r="F67" s="51">
        <v>3500000</v>
      </c>
      <c r="G67" s="51">
        <f t="shared" si="15"/>
        <v>1331874.9000000004</v>
      </c>
    </row>
    <row r="68" spans="1:7">
      <c r="A68" s="46" t="s">
        <v>113</v>
      </c>
      <c r="B68" s="51"/>
      <c r="C68" s="51"/>
      <c r="D68" s="51"/>
      <c r="E68" s="51"/>
      <c r="F68" s="51"/>
      <c r="G68" s="51">
        <f t="shared" si="15"/>
        <v>0</v>
      </c>
    </row>
    <row r="69" spans="1:7">
      <c r="A69" s="46" t="s">
        <v>114</v>
      </c>
      <c r="B69" s="51"/>
      <c r="C69" s="51"/>
      <c r="D69" s="51"/>
      <c r="E69" s="51"/>
      <c r="F69" s="51"/>
      <c r="G69" s="51">
        <f t="shared" si="15"/>
        <v>0</v>
      </c>
    </row>
    <row r="70" spans="1:7">
      <c r="A70" s="46" t="s">
        <v>115</v>
      </c>
      <c r="B70" s="51"/>
      <c r="C70" s="51"/>
      <c r="D70" s="51"/>
      <c r="E70" s="51"/>
      <c r="F70" s="51"/>
      <c r="G70" s="51">
        <f t="shared" si="15"/>
        <v>0</v>
      </c>
    </row>
    <row r="71" spans="1:7">
      <c r="A71" s="46" t="s">
        <v>116</v>
      </c>
      <c r="B71" s="51"/>
      <c r="C71" s="51"/>
      <c r="D71" s="51"/>
      <c r="E71" s="51"/>
      <c r="F71" s="51"/>
      <c r="G71" s="51">
        <f t="shared" si="15"/>
        <v>0</v>
      </c>
    </row>
    <row r="72" spans="1:7">
      <c r="A72" s="46"/>
      <c r="B72" s="28"/>
      <c r="C72" s="28"/>
      <c r="D72" s="28"/>
      <c r="E72" s="28"/>
      <c r="F72" s="28"/>
      <c r="G72" s="28"/>
    </row>
    <row r="73" spans="1:7">
      <c r="A73" s="47" t="s">
        <v>117</v>
      </c>
      <c r="B73" s="28">
        <f>SUM(B74:B77)</f>
        <v>734856</v>
      </c>
      <c r="C73" s="28">
        <f t="shared" ref="C73:F73" si="16">SUM(C74:C77)</f>
        <v>0</v>
      </c>
      <c r="D73" s="28">
        <f t="shared" si="16"/>
        <v>734856</v>
      </c>
      <c r="E73" s="28">
        <f t="shared" si="16"/>
        <v>306190</v>
      </c>
      <c r="F73" s="28">
        <f t="shared" si="16"/>
        <v>306190</v>
      </c>
      <c r="G73" s="28">
        <f t="shared" ref="G73:G77" si="17">D73-E73</f>
        <v>428666</v>
      </c>
    </row>
    <row r="74" spans="1:7" ht="22.5">
      <c r="A74" s="46" t="s">
        <v>173</v>
      </c>
      <c r="B74" s="51">
        <v>734856</v>
      </c>
      <c r="C74" s="51">
        <v>0</v>
      </c>
      <c r="D74" s="51">
        <v>734856</v>
      </c>
      <c r="E74" s="51">
        <v>306190</v>
      </c>
      <c r="F74" s="51">
        <v>306190</v>
      </c>
      <c r="G74" s="51">
        <f>D74-E74</f>
        <v>428666</v>
      </c>
    </row>
    <row r="75" spans="1:7" ht="22.5">
      <c r="A75" s="46" t="s">
        <v>174</v>
      </c>
      <c r="B75" s="29"/>
      <c r="C75" s="29"/>
      <c r="D75" s="29"/>
      <c r="E75" s="29"/>
      <c r="F75" s="29"/>
      <c r="G75" s="29">
        <f t="shared" si="17"/>
        <v>0</v>
      </c>
    </row>
    <row r="76" spans="1:7">
      <c r="A76" s="46" t="s">
        <v>118</v>
      </c>
      <c r="B76" s="25"/>
      <c r="C76" s="25"/>
      <c r="D76" s="25"/>
      <c r="E76" s="25"/>
      <c r="F76" s="25"/>
      <c r="G76" s="25">
        <f t="shared" si="17"/>
        <v>0</v>
      </c>
    </row>
    <row r="77" spans="1:7">
      <c r="A77" s="46" t="s">
        <v>119</v>
      </c>
      <c r="B77" s="25"/>
      <c r="C77" s="25"/>
      <c r="D77" s="25"/>
      <c r="E77" s="25"/>
      <c r="F77" s="25"/>
      <c r="G77" s="25">
        <f t="shared" si="17"/>
        <v>0</v>
      </c>
    </row>
    <row r="78" spans="1:7">
      <c r="A78" s="49"/>
      <c r="B78" s="24"/>
      <c r="C78" s="24"/>
      <c r="D78" s="24"/>
      <c r="E78" s="24"/>
      <c r="F78" s="24"/>
      <c r="G78" s="24"/>
    </row>
    <row r="79" spans="1:7" ht="15.75" customHeight="1">
      <c r="A79" s="43" t="s">
        <v>83</v>
      </c>
      <c r="B79" s="24">
        <f>B5+B42</f>
        <v>294120955.5</v>
      </c>
      <c r="C79" s="24">
        <f t="shared" ref="C79:G79" si="18">C5+C42</f>
        <v>9436256.3099999912</v>
      </c>
      <c r="D79" s="24">
        <f t="shared" si="18"/>
        <v>303557211.81000006</v>
      </c>
      <c r="E79" s="24">
        <f t="shared" si="18"/>
        <v>148100281.63</v>
      </c>
      <c r="F79" s="24">
        <f t="shared" si="18"/>
        <v>147746621.97999999</v>
      </c>
      <c r="G79" s="24">
        <f t="shared" si="18"/>
        <v>155456930.18000001</v>
      </c>
    </row>
    <row r="80" spans="1:7">
      <c r="A80" s="50"/>
      <c r="B80" s="52"/>
      <c r="C80" s="52"/>
      <c r="D80" s="52"/>
      <c r="E80" s="52"/>
      <c r="F80" s="52"/>
      <c r="G80" s="52"/>
    </row>
  </sheetData>
  <mergeCells count="2">
    <mergeCell ref="A1:G1"/>
    <mergeCell ref="B2:F2"/>
  </mergeCells>
  <dataValidations count="1">
    <dataValidation type="decimal" allowBlank="1" showInputMessage="1" showErrorMessage="1" sqref="B7:G14 B17:G23 B26:G34 B37:G37 B44:G51 B54:G60 B63:G71 B74:G74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opLeftCell="D1" workbookViewId="0">
      <selection activeCell="B4" sqref="B4:G27"/>
    </sheetView>
  </sheetViews>
  <sheetFormatPr baseColWidth="10" defaultRowHeight="11.25"/>
  <cols>
    <col min="1" max="1" width="56.83203125" style="9" customWidth="1"/>
    <col min="2" max="7" width="16.83203125" style="9" customWidth="1"/>
    <col min="8" max="16384" width="12" style="9"/>
  </cols>
  <sheetData>
    <row r="1" spans="1:7" ht="62.25" customHeight="1">
      <c r="A1" s="78" t="s">
        <v>186</v>
      </c>
      <c r="B1" s="82"/>
      <c r="C1" s="82"/>
      <c r="D1" s="82"/>
      <c r="E1" s="82"/>
      <c r="F1" s="82"/>
      <c r="G1" s="83"/>
    </row>
    <row r="2" spans="1:7">
      <c r="A2" s="20"/>
      <c r="B2" s="81" t="s">
        <v>0</v>
      </c>
      <c r="C2" s="81"/>
      <c r="D2" s="81"/>
      <c r="E2" s="81"/>
      <c r="F2" s="81"/>
      <c r="G2" s="17"/>
    </row>
    <row r="3" spans="1:7" ht="45.75" customHeight="1">
      <c r="A3" s="22" t="s">
        <v>1</v>
      </c>
      <c r="B3" s="19" t="s">
        <v>2</v>
      </c>
      <c r="C3" s="19" t="s">
        <v>3</v>
      </c>
      <c r="D3" s="19" t="s">
        <v>4</v>
      </c>
      <c r="E3" s="19" t="s">
        <v>120</v>
      </c>
      <c r="F3" s="19" t="s">
        <v>86</v>
      </c>
      <c r="G3" s="23" t="s">
        <v>7</v>
      </c>
    </row>
    <row r="4" spans="1:7">
      <c r="A4" s="55" t="s">
        <v>121</v>
      </c>
      <c r="B4" s="26">
        <f>B5+B6+B7+B10+B11+B14</f>
        <v>71991405.870000005</v>
      </c>
      <c r="C4" s="26">
        <f t="shared" ref="C4:G4" si="0">C5+C6+C7+C10+C11+C14</f>
        <v>-2039495.650000006</v>
      </c>
      <c r="D4" s="26">
        <f t="shared" si="0"/>
        <v>69951910.219999999</v>
      </c>
      <c r="E4" s="26">
        <f t="shared" si="0"/>
        <v>28957053.73</v>
      </c>
      <c r="F4" s="26">
        <f t="shared" si="0"/>
        <v>28957053.73</v>
      </c>
      <c r="G4" s="27">
        <f t="shared" si="0"/>
        <v>40994856.489999995</v>
      </c>
    </row>
    <row r="5" spans="1:7">
      <c r="A5" s="56" t="s">
        <v>177</v>
      </c>
      <c r="B5" s="63">
        <f>71991405.87-B7-B10-B14</f>
        <v>66613139.409432009</v>
      </c>
      <c r="C5" s="63">
        <f>+D5-B5</f>
        <v>-2039495.650000006</v>
      </c>
      <c r="D5" s="63">
        <f>69951910.22-D7-D10-D14</f>
        <v>64573643.759432003</v>
      </c>
      <c r="E5" s="63">
        <f>28957053.73-E7-E10-E14</f>
        <v>27987792.559999999</v>
      </c>
      <c r="F5" s="63">
        <f>28957053.73-F7-F10-F14</f>
        <v>27987792.559999999</v>
      </c>
      <c r="G5" s="72">
        <f>D5-E5</f>
        <v>36585851.199432001</v>
      </c>
    </row>
    <row r="6" spans="1:7">
      <c r="A6" s="56" t="s">
        <v>122</v>
      </c>
      <c r="B6" s="28"/>
      <c r="C6" s="28"/>
      <c r="D6" s="28"/>
      <c r="E6" s="28"/>
      <c r="F6" s="28"/>
      <c r="G6" s="24">
        <f>D6-E6</f>
        <v>0</v>
      </c>
    </row>
    <row r="7" spans="1:7">
      <c r="A7" s="56" t="s">
        <v>123</v>
      </c>
      <c r="B7" s="28">
        <f>SUM(B8:B9)</f>
        <v>1157685.4105680001</v>
      </c>
      <c r="C7" s="28">
        <f t="shared" ref="C7:G7" si="1">SUM(C8:C9)</f>
        <v>0</v>
      </c>
      <c r="D7" s="28">
        <f t="shared" si="1"/>
        <v>1157685.4105680001</v>
      </c>
      <c r="E7" s="28">
        <f t="shared" si="1"/>
        <v>402193.93000000005</v>
      </c>
      <c r="F7" s="28">
        <f t="shared" si="1"/>
        <v>402193.93000000005</v>
      </c>
      <c r="G7" s="24">
        <f t="shared" si="1"/>
        <v>755491.480568</v>
      </c>
    </row>
    <row r="8" spans="1:7">
      <c r="A8" s="57" t="s">
        <v>124</v>
      </c>
      <c r="B8" s="64">
        <v>113826.500568</v>
      </c>
      <c r="C8" s="64">
        <v>0</v>
      </c>
      <c r="D8" s="64">
        <v>113826.500568</v>
      </c>
      <c r="E8" s="64">
        <v>49360.78</v>
      </c>
      <c r="F8" s="64">
        <v>49360.78</v>
      </c>
      <c r="G8" s="72">
        <v>64465.720568000004</v>
      </c>
    </row>
    <row r="9" spans="1:7">
      <c r="A9" s="57" t="s">
        <v>178</v>
      </c>
      <c r="B9" s="64">
        <v>1043858.91</v>
      </c>
      <c r="C9" s="64">
        <v>0</v>
      </c>
      <c r="D9" s="64">
        <v>1043858.91</v>
      </c>
      <c r="E9" s="64">
        <v>352833.15</v>
      </c>
      <c r="F9" s="64">
        <v>352833.15</v>
      </c>
      <c r="G9" s="72">
        <v>691025.76</v>
      </c>
    </row>
    <row r="10" spans="1:7">
      <c r="A10" s="56" t="s">
        <v>125</v>
      </c>
      <c r="B10" s="63">
        <v>250000</v>
      </c>
      <c r="C10" s="63">
        <f>+D10-B10</f>
        <v>0</v>
      </c>
      <c r="D10" s="63">
        <v>250000</v>
      </c>
      <c r="E10" s="63">
        <v>71688.28</v>
      </c>
      <c r="F10" s="63">
        <v>71688.28</v>
      </c>
      <c r="G10" s="72">
        <f t="shared" ref="G10:G13" si="2">D10-E10</f>
        <v>178311.72</v>
      </c>
    </row>
    <row r="11" spans="1:7" ht="22.5">
      <c r="A11" s="58" t="s">
        <v>179</v>
      </c>
      <c r="B11" s="28">
        <f>SUM(B12:B13)</f>
        <v>0</v>
      </c>
      <c r="C11" s="28">
        <f t="shared" ref="C11:F11" si="3">SUM(C12:C13)</f>
        <v>0</v>
      </c>
      <c r="D11" s="28">
        <f t="shared" si="3"/>
        <v>0</v>
      </c>
      <c r="E11" s="28">
        <f t="shared" si="3"/>
        <v>0</v>
      </c>
      <c r="F11" s="28">
        <f t="shared" si="3"/>
        <v>0</v>
      </c>
      <c r="G11" s="24">
        <f t="shared" si="2"/>
        <v>0</v>
      </c>
    </row>
    <row r="12" spans="1:7">
      <c r="A12" s="57" t="s">
        <v>126</v>
      </c>
      <c r="B12" s="29"/>
      <c r="C12" s="29"/>
      <c r="D12" s="29"/>
      <c r="E12" s="29"/>
      <c r="F12" s="29"/>
      <c r="G12" s="25">
        <f t="shared" si="2"/>
        <v>0</v>
      </c>
    </row>
    <row r="13" spans="1:7">
      <c r="A13" s="57" t="s">
        <v>127</v>
      </c>
      <c r="B13" s="29"/>
      <c r="C13" s="29"/>
      <c r="D13" s="29"/>
      <c r="E13" s="29"/>
      <c r="F13" s="29"/>
      <c r="G13" s="25">
        <f t="shared" si="2"/>
        <v>0</v>
      </c>
    </row>
    <row r="14" spans="1:7">
      <c r="A14" s="56" t="s">
        <v>128</v>
      </c>
      <c r="B14" s="28">
        <v>3970581.05</v>
      </c>
      <c r="C14" s="28">
        <v>0</v>
      </c>
      <c r="D14" s="28">
        <v>3970581.05</v>
      </c>
      <c r="E14" s="28">
        <v>495378.95999999996</v>
      </c>
      <c r="F14" s="28">
        <v>495378.95999999996</v>
      </c>
      <c r="G14" s="24">
        <v>3475202.09</v>
      </c>
    </row>
    <row r="15" spans="1:7" ht="12" customHeight="1">
      <c r="A15" s="59"/>
      <c r="B15" s="29"/>
      <c r="C15" s="29"/>
      <c r="D15" s="29"/>
      <c r="E15" s="29"/>
      <c r="F15" s="29"/>
      <c r="G15" s="25"/>
    </row>
    <row r="16" spans="1:7">
      <c r="A16" s="60" t="s">
        <v>180</v>
      </c>
      <c r="B16" s="28">
        <f>SUM(B26,B23,B22,B19,B17)</f>
        <v>23760767.170000002</v>
      </c>
      <c r="C16" s="28">
        <f>SUM(C26,C23,C22,C19,C17)</f>
        <v>1671054.0099999979</v>
      </c>
      <c r="D16" s="63">
        <f t="shared" ref="D16:F16" si="4">SUM(D17,D18,D19,D22,D23,D26)</f>
        <v>25431821.18</v>
      </c>
      <c r="E16" s="63">
        <f t="shared" si="4"/>
        <v>11106132.210000001</v>
      </c>
      <c r="F16" s="63">
        <f t="shared" si="4"/>
        <v>11106132.210000001</v>
      </c>
      <c r="G16" s="73">
        <f>SUM(G17,G18,G19,G22,G23,G26)</f>
        <v>14325688.969999999</v>
      </c>
    </row>
    <row r="17" spans="1:7">
      <c r="A17" s="56" t="s">
        <v>177</v>
      </c>
      <c r="B17" s="28">
        <f>23760767.17-B19-B22-B26</f>
        <v>5079204.0194320008</v>
      </c>
      <c r="C17" s="28">
        <f>+D17-B17</f>
        <v>71890.889999996871</v>
      </c>
      <c r="D17" s="63">
        <f>25431821.18-D19-D22-D26</f>
        <v>5151094.9094319977</v>
      </c>
      <c r="E17" s="63">
        <f>11106132.21-E19-E22-E26</f>
        <v>2080101.17</v>
      </c>
      <c r="F17" s="63">
        <f>11106132.21-F19-F22-F26</f>
        <v>2080101.17</v>
      </c>
      <c r="G17" s="72">
        <f>D17-E17</f>
        <v>3070993.7394319978</v>
      </c>
    </row>
    <row r="18" spans="1:7">
      <c r="A18" s="56" t="s">
        <v>122</v>
      </c>
      <c r="B18" s="28"/>
      <c r="C18" s="28"/>
      <c r="D18" s="28"/>
      <c r="E18" s="28"/>
      <c r="F18" s="28"/>
      <c r="G18" s="24">
        <f t="shared" ref="G18:G25" si="5">D18-E18</f>
        <v>0</v>
      </c>
    </row>
    <row r="19" spans="1:7">
      <c r="A19" s="56" t="s">
        <v>123</v>
      </c>
      <c r="B19" s="28">
        <f>SUM(B20:B21)</f>
        <v>1943487.310568</v>
      </c>
      <c r="C19" s="28">
        <f>+D19-B19</f>
        <v>0</v>
      </c>
      <c r="D19" s="28">
        <f t="shared" ref="D19:F19" si="6">SUM(D20:D21)</f>
        <v>1943487.310568</v>
      </c>
      <c r="E19" s="28">
        <f t="shared" si="6"/>
        <v>864149.05999999994</v>
      </c>
      <c r="F19" s="28">
        <f t="shared" si="6"/>
        <v>864149.05999999994</v>
      </c>
      <c r="G19" s="24">
        <f t="shared" si="5"/>
        <v>1079338.2505680001</v>
      </c>
    </row>
    <row r="20" spans="1:7">
      <c r="A20" s="57" t="s">
        <v>124</v>
      </c>
      <c r="B20" s="29">
        <v>113826.500568</v>
      </c>
      <c r="C20" s="29">
        <v>0</v>
      </c>
      <c r="D20" s="29">
        <v>113826.500568</v>
      </c>
      <c r="E20" s="29">
        <v>50709.24</v>
      </c>
      <c r="F20" s="29">
        <v>50709.24</v>
      </c>
      <c r="G20" s="25">
        <v>63117.260568000005</v>
      </c>
    </row>
    <row r="21" spans="1:7">
      <c r="A21" s="57" t="s">
        <v>178</v>
      </c>
      <c r="B21" s="29">
        <v>1829660.81</v>
      </c>
      <c r="C21" s="29">
        <v>0</v>
      </c>
      <c r="D21" s="29">
        <v>1829660.81</v>
      </c>
      <c r="E21" s="29">
        <v>813439.82</v>
      </c>
      <c r="F21" s="29">
        <v>813439.82</v>
      </c>
      <c r="G21" s="25">
        <v>1016220.9900000001</v>
      </c>
    </row>
    <row r="22" spans="1:7">
      <c r="A22" s="56" t="s">
        <v>125</v>
      </c>
      <c r="B22" s="28">
        <v>16738075.84</v>
      </c>
      <c r="C22" s="28">
        <v>1599163.120000001</v>
      </c>
      <c r="D22" s="28">
        <v>18337238.960000001</v>
      </c>
      <c r="E22" s="28">
        <v>8161881.9800000004</v>
      </c>
      <c r="F22" s="28">
        <v>8161881.9800000004</v>
      </c>
      <c r="G22" s="24">
        <v>10175356.98</v>
      </c>
    </row>
    <row r="23" spans="1:7" ht="22.5">
      <c r="A23" s="58" t="s">
        <v>179</v>
      </c>
      <c r="B23" s="28">
        <f>SUM(B24:B25)</f>
        <v>0</v>
      </c>
      <c r="C23" s="28">
        <f t="shared" ref="C23:F23" si="7">SUM(C24:C25)</f>
        <v>0</v>
      </c>
      <c r="D23" s="28">
        <f t="shared" si="7"/>
        <v>0</v>
      </c>
      <c r="E23" s="28">
        <f t="shared" si="7"/>
        <v>0</v>
      </c>
      <c r="F23" s="28">
        <f t="shared" si="7"/>
        <v>0</v>
      </c>
      <c r="G23" s="24">
        <f t="shared" si="5"/>
        <v>0</v>
      </c>
    </row>
    <row r="24" spans="1:7">
      <c r="A24" s="57" t="s">
        <v>126</v>
      </c>
      <c r="B24" s="29"/>
      <c r="C24" s="29"/>
      <c r="D24" s="29"/>
      <c r="E24" s="29"/>
      <c r="F24" s="29"/>
      <c r="G24" s="25">
        <f t="shared" si="5"/>
        <v>0</v>
      </c>
    </row>
    <row r="25" spans="1:7">
      <c r="A25" s="57" t="s">
        <v>127</v>
      </c>
      <c r="B25" s="29"/>
      <c r="C25" s="29"/>
      <c r="D25" s="29"/>
      <c r="E25" s="29"/>
      <c r="F25" s="29"/>
      <c r="G25" s="25">
        <f t="shared" si="5"/>
        <v>0</v>
      </c>
    </row>
    <row r="26" spans="1:7">
      <c r="A26" s="56" t="s">
        <v>128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4">
        <v>0</v>
      </c>
    </row>
    <row r="27" spans="1:7" ht="12.75" customHeight="1">
      <c r="A27" s="61" t="s">
        <v>181</v>
      </c>
      <c r="B27" s="28">
        <f>B4+B16</f>
        <v>95752173.040000007</v>
      </c>
      <c r="C27" s="28">
        <f t="shared" ref="C27:G27" si="8">C4+C16</f>
        <v>-368441.64000000805</v>
      </c>
      <c r="D27" s="28">
        <f t="shared" si="8"/>
        <v>95383731.400000006</v>
      </c>
      <c r="E27" s="28">
        <f t="shared" si="8"/>
        <v>40063185.939999998</v>
      </c>
      <c r="F27" s="28">
        <f t="shared" si="8"/>
        <v>40063185.939999998</v>
      </c>
      <c r="G27" s="24">
        <f t="shared" si="8"/>
        <v>55320545.459999993</v>
      </c>
    </row>
    <row r="28" spans="1:7">
      <c r="A28" s="62"/>
      <c r="B28" s="53"/>
      <c r="C28" s="54"/>
      <c r="D28" s="54"/>
      <c r="E28" s="54"/>
      <c r="F28" s="54"/>
      <c r="G28" s="54"/>
    </row>
  </sheetData>
  <mergeCells count="2">
    <mergeCell ref="A1:G1"/>
    <mergeCell ref="B2:F2"/>
  </mergeCells>
  <dataValidations count="1">
    <dataValidation type="decimal" allowBlank="1" showInputMessage="1" showErrorMessage="1" sqref="B5:G5 B8:G10 D16:G17" xr:uid="{00000000-0002-0000-04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19</vt:i4>
      </vt:variant>
    </vt:vector>
  </HeadingPairs>
  <TitlesOfParts>
    <vt:vector size="24" baseType="lpstr">
      <vt:lpstr>Hoja1</vt:lpstr>
      <vt:lpstr>F6a</vt:lpstr>
      <vt:lpstr>F6b</vt:lpstr>
      <vt:lpstr>F6c</vt:lpstr>
      <vt:lpstr>F6d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2018-07-31T02:04:05Z</dcterms:modified>
</cp:coreProperties>
</file>